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nhvr-my.sharepoint.com/personal/rachel_bougie_nhvr_gov_au/Documents/Desktop/"/>
    </mc:Choice>
  </mc:AlternateContent>
  <xr:revisionPtr revIDLastSave="0" documentId="8_{B7F3C1B0-3D1E-4FE0-96E6-750E89DBF498}" xr6:coauthVersionLast="47" xr6:coauthVersionMax="47" xr10:uidLastSave="{00000000-0000-0000-0000-000000000000}"/>
  <bookViews>
    <workbookView xWindow="-9285" yWindow="-13500" windowWidth="17280" windowHeight="10050" xr2:uid="{00000000-000D-0000-FFFF-FFFF00000000}"/>
  </bookViews>
  <sheets>
    <sheet name="B-double route access" sheetId="7" r:id="rId1"/>
    <sheet name="BD ASMS" sheetId="3" state="hidden" r:id="rId2"/>
  </sheets>
  <definedNames>
    <definedName name="B_Double_MDL">'BD ASMS'!$F$3:$H$82</definedName>
    <definedName name="General_MDL">'BD ASMS'!$A$3:$C$61</definedName>
    <definedName name="Road_Train_MDL">'BD ASMS'!$K$3:$M$305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F10" i="7"/>
  <c r="F8" i="7"/>
  <c r="E8" i="7"/>
  <c r="F9" i="7"/>
  <c r="F34" i="7"/>
  <c r="M34" i="7" s="1"/>
  <c r="K33" i="7"/>
  <c r="H33" i="7"/>
  <c r="G33" i="7"/>
  <c r="S62" i="7"/>
  <c r="S61" i="7"/>
  <c r="S60" i="7"/>
  <c r="S59" i="7"/>
  <c r="S58" i="7"/>
  <c r="E33" i="7"/>
  <c r="K58" i="7"/>
  <c r="H58" i="7"/>
  <c r="J58" i="7"/>
  <c r="G58" i="7"/>
  <c r="E58" i="7"/>
  <c r="C58" i="7"/>
  <c r="J33" i="7"/>
  <c r="C33" i="7"/>
  <c r="B11" i="7"/>
  <c r="D8" i="7"/>
  <c r="D9" i="7"/>
  <c r="E9" i="7"/>
  <c r="D10" i="7"/>
  <c r="E10" i="7"/>
  <c r="I59" i="7"/>
  <c r="M60" i="7" s="1"/>
  <c r="F59" i="7"/>
  <c r="M59" i="7" s="1"/>
  <c r="D59" i="7"/>
  <c r="M58" i="7" s="1"/>
  <c r="B59" i="7"/>
  <c r="M57" i="7" s="1"/>
  <c r="Q32" i="7"/>
  <c r="S32" i="7" s="1"/>
  <c r="Q33" i="7"/>
  <c r="S33" i="7" s="1"/>
  <c r="Q34" i="7"/>
  <c r="S34" i="7" s="1"/>
  <c r="Q35" i="7"/>
  <c r="S35" i="7" s="1"/>
  <c r="I34" i="7"/>
  <c r="M35" i="7" s="1"/>
  <c r="D34" i="7"/>
  <c r="M33" i="7" s="1"/>
  <c r="B34" i="7"/>
  <c r="M32" i="7" s="1"/>
  <c r="P41" i="7"/>
  <c r="P42" i="7"/>
  <c r="P67" i="7"/>
  <c r="P66" i="7"/>
  <c r="P64" i="7"/>
  <c r="Q62" i="7"/>
  <c r="Q61" i="7"/>
  <c r="Q60" i="7"/>
  <c r="Q59" i="7"/>
  <c r="Q58" i="7"/>
  <c r="Q57" i="7"/>
  <c r="S57" i="7" s="1"/>
  <c r="P39" i="7"/>
  <c r="E11" i="7" l="1"/>
  <c r="F11" i="7"/>
  <c r="D11" i="7"/>
  <c r="P35" i="7"/>
  <c r="T35" i="7" s="1"/>
  <c r="P33" i="7"/>
  <c r="T33" i="7" s="1"/>
  <c r="P34" i="7"/>
  <c r="T34" i="7" s="1"/>
  <c r="P32" i="7"/>
  <c r="T32" i="7" s="1"/>
  <c r="R41" i="7"/>
  <c r="R67" i="7"/>
  <c r="M61" i="7"/>
  <c r="R66" i="7"/>
  <c r="R42" i="7"/>
  <c r="P62" i="7"/>
  <c r="T62" i="7" s="1"/>
  <c r="P59" i="7"/>
  <c r="T59" i="7" s="1"/>
  <c r="P57" i="7"/>
  <c r="T57" i="7" s="1"/>
  <c r="P61" i="7"/>
  <c r="T61" i="7" s="1"/>
  <c r="P58" i="7"/>
  <c r="T58" i="7" s="1"/>
  <c r="P60" i="7"/>
  <c r="T60" i="7" s="1"/>
  <c r="S63" i="7" l="1"/>
  <c r="Q37" i="7"/>
  <c r="S37" i="7" s="1"/>
  <c r="Q36" i="7"/>
  <c r="S36" i="7" s="1"/>
  <c r="M36" i="7" l="1"/>
  <c r="P37" i="7"/>
  <c r="P36" i="7"/>
  <c r="T36" i="7" l="1"/>
  <c r="T37" i="7"/>
  <c r="S38" i="7" l="1"/>
</calcChain>
</file>

<file path=xl/sharedStrings.xml><?xml version="1.0" encoding="utf-8"?>
<sst xmlns="http://schemas.openxmlformats.org/spreadsheetml/2006/main" count="147" uniqueCount="75">
  <si>
    <t>B-DOUBLE ASSESSMENT SHEET</t>
  </si>
  <si>
    <r>
      <rPr>
        <b/>
        <sz val="11"/>
        <color theme="1"/>
        <rFont val="Calibri"/>
        <family val="2"/>
        <scheme val="minor"/>
      </rPr>
      <t>PURPOSE:</t>
    </r>
    <r>
      <rPr>
        <sz val="11"/>
        <color theme="1"/>
        <rFont val="Calibri"/>
        <family val="2"/>
        <scheme val="minor"/>
      </rPr>
      <t xml:space="preserve"> The purpose of this spreadsheet is to determine whether a B-double combination meets the dimension, mass and axle spacing requirements of the National Class 2 B-double Authorisation Notice as a General Access 19m B-double or a Resticted Access B-double.</t>
    </r>
  </si>
  <si>
    <t>SECTION 1: B-double dimension requirements</t>
  </si>
  <si>
    <r>
      <rPr>
        <b/>
        <sz val="11"/>
        <color theme="1"/>
        <rFont val="Calibri"/>
        <family val="2"/>
        <scheme val="minor"/>
      </rPr>
      <t>INSTRUCTIONS:</t>
    </r>
    <r>
      <rPr>
        <sz val="11"/>
        <color theme="1"/>
        <rFont val="Calibri"/>
        <family val="2"/>
        <scheme val="minor"/>
      </rPr>
      <t xml:space="preserve"> For the proposed B-double enter values for overall length, height and width in metres in the white cells below</t>
    </r>
  </si>
  <si>
    <r>
      <rPr>
        <b/>
        <sz val="11"/>
        <color theme="1"/>
        <rFont val="Calibri"/>
        <family val="2"/>
        <scheme val="minor"/>
      </rPr>
      <t>RESULTS:</t>
    </r>
    <r>
      <rPr>
        <sz val="11"/>
        <color theme="1"/>
        <rFont val="Calibri"/>
        <family val="2"/>
        <scheme val="minor"/>
      </rPr>
      <t xml:space="preserve"> Green "PASS"  indicates compliance with B-Double Notice, Red "FAIL" indicates non-compliance.</t>
    </r>
  </si>
  <si>
    <t>Vehicle Dimensions</t>
  </si>
  <si>
    <t>General access 19m B-double</t>
  </si>
  <si>
    <t>Tasmania general access 21m B-double</t>
  </si>
  <si>
    <t>B-double routes</t>
  </si>
  <si>
    <t>Livestock /Car carrier</t>
  </si>
  <si>
    <t>Overall Length (m)</t>
  </si>
  <si>
    <t>-</t>
  </si>
  <si>
    <t>Overall Height (m)</t>
  </si>
  <si>
    <t>Overall Width (m)</t>
  </si>
  <si>
    <t xml:space="preserve">Safer Vehicle Overall Width (m) </t>
  </si>
  <si>
    <t>Single steer</t>
  </si>
  <si>
    <t>Twin Steer</t>
  </si>
  <si>
    <t>4 tyred axle</t>
  </si>
  <si>
    <t>Tandem 8 tyres</t>
  </si>
  <si>
    <t>Triaxle 12 tyres</t>
  </si>
  <si>
    <t>General Mass Limits</t>
  </si>
  <si>
    <t>Complying steer axle</t>
  </si>
  <si>
    <t>Concessionall Mass Limits</t>
  </si>
  <si>
    <t>Higher Mass Limits</t>
  </si>
  <si>
    <t>SECTION 2: General access B-double mass and axle spacing requirements</t>
  </si>
  <si>
    <r>
      <rPr>
        <b/>
        <sz val="11"/>
        <color theme="1"/>
        <rFont val="Calibri"/>
        <family val="2"/>
        <scheme val="minor"/>
      </rPr>
      <t>INSTRUCTIONS:</t>
    </r>
    <r>
      <rPr>
        <sz val="11"/>
        <color theme="1"/>
        <rFont val="Calibri"/>
        <family val="2"/>
        <scheme val="minor"/>
      </rPr>
      <t xml:space="preserve"> For the proposed B-double enter values in the white cells below</t>
    </r>
  </si>
  <si>
    <r>
      <rPr>
        <b/>
        <sz val="11"/>
        <color rgb="FF000000"/>
        <rFont val="Calibri"/>
      </rPr>
      <t>NUMBER OF AXLES IN GROUP:</t>
    </r>
    <r>
      <rPr>
        <sz val="11"/>
        <color rgb="FF000000"/>
        <rFont val="Calibri"/>
      </rPr>
      <t xml:space="preserve"> Enter number of steer axles (1 or 2), number of axles in drive group (1 or 2), number of axles on lead trailer (1, 2 or 3) and number of axles on rear trailer (1, 2 or 3).</t>
    </r>
  </si>
  <si>
    <r>
      <rPr>
        <b/>
        <sz val="11"/>
        <color theme="1"/>
        <rFont val="Calibri"/>
        <family val="2"/>
        <scheme val="minor"/>
      </rPr>
      <t xml:space="preserve">PROPOSED AXLE GROUP MASS: </t>
    </r>
    <r>
      <rPr>
        <sz val="11"/>
        <color theme="1"/>
        <rFont val="Calibri"/>
        <family val="2"/>
        <scheme val="minor"/>
      </rPr>
      <t xml:space="preserve">Enter proposed group masses (t) for steer axle group, drive axle group, lead trailer axle group and rear trailer axle group. (Note: If masses entered exceed maximum allowable masses (regulation, CML or HML), &gt;Regs, &gt;CML  or &gt;HML message will be displayed. </t>
    </r>
  </si>
  <si>
    <t xml:space="preserve">AXLE GROUP SPACING: </t>
  </si>
  <si>
    <r>
      <rPr>
        <b/>
        <sz val="11"/>
        <color theme="1"/>
        <rFont val="Calibri"/>
        <family val="2"/>
        <scheme val="minor"/>
      </rPr>
      <t>Group length:</t>
    </r>
    <r>
      <rPr>
        <sz val="11"/>
        <color theme="1"/>
        <rFont val="Calibri"/>
        <family val="2"/>
        <scheme val="minor"/>
      </rPr>
      <t xml:space="preserve"> For axle groups with only 1 axle enter 0, For axle groups with 2 or 3 axles enter length in metres from the first axle to the last axle for each of these axle groups. </t>
    </r>
  </si>
  <si>
    <r>
      <rPr>
        <b/>
        <sz val="11"/>
        <color theme="1"/>
        <rFont val="Calibri"/>
        <family val="2"/>
        <scheme val="minor"/>
      </rPr>
      <t>Between groups:</t>
    </r>
    <r>
      <rPr>
        <sz val="11"/>
        <color theme="1"/>
        <rFont val="Calibri"/>
        <family val="2"/>
        <scheme val="minor"/>
      </rPr>
      <t xml:space="preserve"> Enter length in metres from the rearmost steer axle to first axle on drive axle group, from the rearmost drive group axle to the first axle on the lead trailer and from the rearmost axle on the lead trailer to first axle on the rear trailer. </t>
    </r>
  </si>
  <si>
    <t xml:space="preserve">Note 1: Results are determined using the assessed mass which is the lesser of General Mass Limits or proposed axle group masses) </t>
  </si>
  <si>
    <t>Note 2: X-Y Rule requirements are only applicable where both trailers are fitted with triaxle axle groups. Other configurations will produce a Not applicable result.</t>
  </si>
  <si>
    <r>
      <t xml:space="preserve">General Access 19m B-double Mass and Axle Spacing Requirements 
</t>
    </r>
    <r>
      <rPr>
        <sz val="12"/>
        <rFont val="Calibri"/>
        <family val="2"/>
        <scheme val="minor"/>
      </rPr>
      <t xml:space="preserve">(Note: The Heavy Vehicle Mass, Dimension and Loading Regulations requires that axle mass spacing requirements are assessed using General Mass Limits which may be less than masses available under complying steer axle, CML and HML provisions.) </t>
    </r>
  </si>
  <si>
    <t>Axle Spacings and Masses</t>
  </si>
  <si>
    <t>Assessment Parameters</t>
  </si>
  <si>
    <t>Axle group</t>
  </si>
  <si>
    <t>Steer</t>
  </si>
  <si>
    <t>Drive</t>
  </si>
  <si>
    <t>Lead trailer</t>
  </si>
  <si>
    <t>Rear trailer</t>
  </si>
  <si>
    <t>Axle group mass</t>
  </si>
  <si>
    <t>Assessed groups</t>
  </si>
  <si>
    <t>Assessed Mass</t>
  </si>
  <si>
    <t>Length</t>
  </si>
  <si>
    <t>Mass limits</t>
  </si>
  <si>
    <t>Pass/Fail</t>
  </si>
  <si>
    <t>Number of axles in group</t>
  </si>
  <si>
    <t>1-4</t>
  </si>
  <si>
    <t>Proposed axle group mass (t)</t>
  </si>
  <si>
    <t>1-2</t>
  </si>
  <si>
    <t>Assessed mass (t)</t>
  </si>
  <si>
    <t>1-3</t>
  </si>
  <si>
    <t>Axle group spacing</t>
  </si>
  <si>
    <t>Group length</t>
  </si>
  <si>
    <t>Between groups</t>
  </si>
  <si>
    <t>2-3</t>
  </si>
  <si>
    <t>Distance in metres</t>
  </si>
  <si>
    <t>Total Mass</t>
  </si>
  <si>
    <t>2-4</t>
  </si>
  <si>
    <t>3-4</t>
  </si>
  <si>
    <t>X-Y Rule</t>
  </si>
  <si>
    <t>Rule</t>
  </si>
  <si>
    <r>
      <t>X-Y</t>
    </r>
    <r>
      <rPr>
        <sz val="11"/>
        <rFont val="Calibri"/>
        <family val="2"/>
      </rPr>
      <t>≤1</t>
    </r>
  </si>
  <si>
    <r>
      <t>Y-X</t>
    </r>
    <r>
      <rPr>
        <sz val="11"/>
        <rFont val="Calibri"/>
        <family val="2"/>
      </rPr>
      <t>≤1.3</t>
    </r>
  </si>
  <si>
    <t>SECTION 3: B-double route access mass and axle spacing requirements</t>
  </si>
  <si>
    <r>
      <t xml:space="preserve">B-double Route Access Mass and Axle Spacing Requirements 
</t>
    </r>
    <r>
      <rPr>
        <sz val="12"/>
        <rFont val="Calibri"/>
        <family val="2"/>
        <scheme val="minor"/>
      </rPr>
      <t xml:space="preserve">(Note: The Heavy Vehicle Mass, Dimension and Loading Regulations requires that axle mass spacing requirements are assessed using General Mass Limits which may be less than masses available under complying steer axle, CML and HML provisions.) </t>
    </r>
  </si>
  <si>
    <t>Requested axle group mass (t)</t>
  </si>
  <si>
    <t>Assessed mass (GML)(t)</t>
  </si>
  <si>
    <t xml:space="preserve">B-double Axle Spacing Mass Schedules </t>
  </si>
  <si>
    <t>General Access</t>
  </si>
  <si>
    <t>B-Double Routes</t>
  </si>
  <si>
    <t>at least</t>
  </si>
  <si>
    <t>less than</t>
  </si>
  <si>
    <t>Mass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</si>
</sst>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16"/>
      <color theme="1"/>
      <name val="Calibri"/>
      <family val="2"/>
      <scheme val="minor"/>
    </font>
    <font>
      <sz val="11"/>
      <color theme="9"/>
      <name val="Calibri"/>
      <family val="2"/>
      <scheme val="minor"/>
    </font>
    <font>
      <b/>
      <sz val="11"/>
      <name val="Calibri"/>
      <family val="2"/>
      <scheme val="minor"/>
    </font>
    <font>
      <sz val="11"/>
      <name val="Calibri"/>
      <family val="2"/>
      <scheme val="minor"/>
    </font>
    <font>
      <b/>
      <sz val="12"/>
      <name val="Calibri"/>
      <family val="2"/>
      <scheme val="minor"/>
    </font>
    <font>
      <sz val="11"/>
      <name val="Calibri"/>
      <family val="2"/>
    </font>
    <font>
      <sz val="12"/>
      <name val="Calibri"/>
      <family val="2"/>
      <scheme val="minor"/>
    </font>
    <font>
      <b/>
      <sz val="11"/>
      <color rgb="FF000000"/>
      <name val="Calibri"/>
    </font>
    <font>
      <sz val="11"/>
      <color rgb="FF000000"/>
      <name val="Calibri"/>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style="thin">
        <color indexed="64"/>
      </right>
      <top/>
      <bottom style="thin">
        <color indexed="64"/>
      </bottom>
      <diagonal/>
    </border>
    <border>
      <left style="thin">
        <color auto="1"/>
      </left>
      <right/>
      <top/>
      <bottom style="thin">
        <color indexed="64"/>
      </bottom>
      <diagonal/>
    </border>
  </borders>
  <cellStyleXfs count="4">
    <xf numFmtId="0" fontId="0" fillId="0" borderId="0"/>
    <xf numFmtId="0" fontId="5" fillId="0" borderId="0"/>
    <xf numFmtId="0" fontId="5" fillId="0" borderId="0"/>
    <xf numFmtId="0" fontId="1" fillId="0" borderId="0"/>
  </cellStyleXfs>
  <cellXfs count="106">
    <xf numFmtId="0" fontId="0" fillId="0" borderId="0" xfId="0"/>
    <xf numFmtId="0" fontId="4" fillId="0" borderId="0" xfId="0" applyFont="1"/>
    <xf numFmtId="0" fontId="10" fillId="0" borderId="1" xfId="0" applyFont="1" applyBorder="1" applyAlignment="1" applyProtection="1">
      <alignment horizontal="center"/>
      <protection locked="0"/>
    </xf>
    <xf numFmtId="0" fontId="7" fillId="0" borderId="0" xfId="0" applyFont="1"/>
    <xf numFmtId="0" fontId="2" fillId="0" borderId="0" xfId="0" applyFont="1" applyAlignment="1">
      <alignment horizontal="center"/>
    </xf>
    <xf numFmtId="0" fontId="3" fillId="0" borderId="1" xfId="0" applyFont="1" applyBorder="1"/>
    <xf numFmtId="164" fontId="4" fillId="0" borderId="0" xfId="0" applyNumberFormat="1" applyFont="1" applyAlignment="1">
      <alignment horizontal="center"/>
    </xf>
    <xf numFmtId="164" fontId="0" fillId="0" borderId="1" xfId="0" applyNumberFormat="1" applyBorder="1" applyAlignment="1">
      <alignment horizontal="center"/>
    </xf>
    <xf numFmtId="2" fontId="5" fillId="0" borderId="1" xfId="1" applyNumberForma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6" fillId="5" borderId="0" xfId="1" applyFont="1" applyFill="1" applyAlignment="1">
      <alignment wrapText="1"/>
    </xf>
    <xf numFmtId="0" fontId="6" fillId="5" borderId="0" xfId="1" applyFont="1" applyFill="1" applyAlignment="1">
      <alignment horizontal="center" wrapText="1"/>
    </xf>
    <xf numFmtId="0" fontId="6" fillId="5" borderId="0" xfId="1" applyFont="1" applyFill="1" applyAlignment="1">
      <alignment horizontal="center" vertical="center" wrapText="1"/>
    </xf>
    <xf numFmtId="0" fontId="0" fillId="2" borderId="0" xfId="0" applyFill="1"/>
    <xf numFmtId="0" fontId="5" fillId="5" borderId="1" xfId="1" quotePrefix="1" applyFill="1" applyBorder="1"/>
    <xf numFmtId="0" fontId="5" fillId="5" borderId="0" xfId="1" applyFill="1" applyAlignment="1">
      <alignment horizontal="center"/>
    </xf>
    <xf numFmtId="0" fontId="10" fillId="4" borderId="1" xfId="0" applyFont="1" applyFill="1" applyBorder="1" applyAlignment="1">
      <alignment horizontal="center"/>
    </xf>
    <xf numFmtId="2" fontId="5" fillId="5" borderId="1" xfId="1" applyNumberFormat="1" applyFill="1" applyBorder="1" applyAlignment="1">
      <alignment horizontal="center"/>
    </xf>
    <xf numFmtId="0" fontId="6" fillId="5" borderId="0" xfId="1" quotePrefix="1" applyFont="1" applyFill="1"/>
    <xf numFmtId="2" fontId="5" fillId="5" borderId="0" xfId="1" applyNumberFormat="1" applyFill="1" applyAlignment="1">
      <alignment horizontal="center"/>
    </xf>
    <xf numFmtId="0" fontId="5" fillId="5" borderId="0" xfId="2" applyFill="1" applyAlignment="1">
      <alignment horizontal="center"/>
    </xf>
    <xf numFmtId="0" fontId="0" fillId="5" borderId="0" xfId="0" applyFill="1"/>
    <xf numFmtId="2" fontId="6" fillId="5" borderId="1" xfId="1" applyNumberFormat="1" applyFont="1" applyFill="1" applyBorder="1" applyAlignment="1">
      <alignment horizontal="center"/>
    </xf>
    <xf numFmtId="0" fontId="6" fillId="5" borderId="1" xfId="1" applyFont="1" applyFill="1" applyBorder="1" applyAlignment="1">
      <alignment horizontal="center"/>
    </xf>
    <xf numFmtId="0" fontId="6" fillId="5" borderId="1" xfId="2" applyFont="1" applyFill="1" applyBorder="1" applyAlignment="1">
      <alignment horizontal="center"/>
    </xf>
    <xf numFmtId="0" fontId="5" fillId="2" borderId="0" xfId="2" applyFill="1" applyAlignment="1">
      <alignment horizontal="center"/>
    </xf>
    <xf numFmtId="0" fontId="6" fillId="5" borderId="1" xfId="1" quotePrefix="1" applyFont="1" applyFill="1" applyBorder="1" applyAlignment="1">
      <alignment vertical="center"/>
    </xf>
    <xf numFmtId="164" fontId="5" fillId="5" borderId="1" xfId="1" applyNumberFormat="1" applyFill="1" applyBorder="1" applyAlignment="1">
      <alignment horizontal="center"/>
    </xf>
    <xf numFmtId="164" fontId="5" fillId="5" borderId="1" xfId="2" applyNumberFormat="1" applyFill="1" applyBorder="1" applyAlignment="1">
      <alignment horizontal="center"/>
    </xf>
    <xf numFmtId="0" fontId="3" fillId="4" borderId="0" xfId="0" applyFont="1" applyFill="1"/>
    <xf numFmtId="0" fontId="0" fillId="4" borderId="0" xfId="0" applyFill="1"/>
    <xf numFmtId="0" fontId="10" fillId="4" borderId="5" xfId="0" applyFont="1" applyFill="1" applyBorder="1"/>
    <xf numFmtId="0" fontId="10" fillId="4" borderId="0" xfId="0" applyFont="1" applyFill="1" applyAlignment="1">
      <alignment horizontal="center"/>
    </xf>
    <xf numFmtId="0" fontId="10" fillId="4" borderId="10" xfId="0" applyFont="1" applyFill="1" applyBorder="1" applyAlignment="1">
      <alignment horizontal="center"/>
    </xf>
    <xf numFmtId="0" fontId="9" fillId="4" borderId="1" xfId="0" applyFont="1" applyFill="1" applyBorder="1" applyAlignment="1">
      <alignment horizontal="center"/>
    </xf>
    <xf numFmtId="0" fontId="9" fillId="4" borderId="1" xfId="0" applyFont="1" applyFill="1" applyBorder="1" applyAlignment="1">
      <alignment horizontal="center" wrapText="1"/>
    </xf>
    <xf numFmtId="0" fontId="10" fillId="4" borderId="0" xfId="0" applyFont="1" applyFill="1"/>
    <xf numFmtId="0" fontId="9" fillId="4" borderId="9" xfId="0" applyFont="1" applyFill="1" applyBorder="1" applyAlignment="1">
      <alignment horizontal="center"/>
    </xf>
    <xf numFmtId="0" fontId="10" fillId="4" borderId="1" xfId="0" applyFont="1" applyFill="1" applyBorder="1"/>
    <xf numFmtId="0" fontId="10" fillId="4" borderId="10" xfId="0" applyFont="1" applyFill="1" applyBorder="1" applyAlignment="1">
      <alignment horizontal="center" wrapText="1"/>
    </xf>
    <xf numFmtId="0" fontId="10" fillId="4" borderId="11" xfId="0" applyFont="1" applyFill="1" applyBorder="1" applyAlignment="1">
      <alignment horizontal="center" wrapText="1"/>
    </xf>
    <xf numFmtId="0" fontId="10" fillId="4" borderId="0" xfId="0" applyFont="1" applyFill="1" applyAlignment="1">
      <alignment horizontal="center" wrapText="1"/>
    </xf>
    <xf numFmtId="49" fontId="10" fillId="4" borderId="1" xfId="0" applyNumberFormat="1" applyFont="1" applyFill="1" applyBorder="1" applyAlignment="1">
      <alignment horizontal="center" vertical="center"/>
    </xf>
    <xf numFmtId="0" fontId="10" fillId="4" borderId="9" xfId="0" applyFont="1" applyFill="1" applyBorder="1" applyAlignment="1">
      <alignment horizontal="center"/>
    </xf>
    <xf numFmtId="0" fontId="10" fillId="4" borderId="2" xfId="0" applyFont="1" applyFill="1" applyBorder="1" applyAlignment="1">
      <alignment horizontal="center" wrapText="1"/>
    </xf>
    <xf numFmtId="0" fontId="10" fillId="4" borderId="8" xfId="0" applyFont="1" applyFill="1" applyBorder="1" applyAlignment="1">
      <alignment horizontal="center" wrapText="1"/>
    </xf>
    <xf numFmtId="0" fontId="10" fillId="4" borderId="5" xfId="0" applyFont="1" applyFill="1" applyBorder="1" applyAlignment="1">
      <alignment horizontal="center" wrapText="1"/>
    </xf>
    <xf numFmtId="0" fontId="10" fillId="4" borderId="1" xfId="0" applyFont="1" applyFill="1" applyBorder="1" applyAlignment="1">
      <alignment horizontal="center" wrapText="1"/>
    </xf>
    <xf numFmtId="0" fontId="4" fillId="4" borderId="0" xfId="0" applyFont="1" applyFill="1"/>
    <xf numFmtId="0" fontId="8" fillId="4" borderId="0" xfId="0" applyFont="1" applyFill="1" applyAlignment="1">
      <alignment horizontal="center"/>
    </xf>
    <xf numFmtId="49" fontId="4" fillId="2" borderId="7" xfId="0" applyNumberFormat="1" applyFont="1" applyFill="1" applyBorder="1" applyAlignment="1">
      <alignment horizontal="center" vertical="center"/>
    </xf>
    <xf numFmtId="0" fontId="8" fillId="2" borderId="7" xfId="0" applyFont="1" applyFill="1" applyBorder="1" applyAlignment="1">
      <alignment horizontal="center"/>
    </xf>
    <xf numFmtId="0" fontId="3" fillId="3" borderId="0" xfId="0" applyFont="1" applyFill="1"/>
    <xf numFmtId="0" fontId="0" fillId="3" borderId="0" xfId="0" applyFill="1"/>
    <xf numFmtId="0" fontId="10" fillId="3" borderId="5" xfId="0" applyFont="1" applyFill="1" applyBorder="1"/>
    <xf numFmtId="0" fontId="10" fillId="3" borderId="1" xfId="0" applyFont="1" applyFill="1" applyBorder="1" applyAlignment="1">
      <alignment horizontal="center"/>
    </xf>
    <xf numFmtId="0" fontId="10" fillId="3" borderId="9" xfId="0"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3" borderId="0" xfId="0" applyFont="1" applyFill="1"/>
    <xf numFmtId="0" fontId="10" fillId="3" borderId="9" xfId="0" applyFont="1" applyFill="1" applyBorder="1" applyAlignment="1">
      <alignment horizontal="center" wrapText="1"/>
    </xf>
    <xf numFmtId="49" fontId="10" fillId="3" borderId="1" xfId="0" applyNumberFormat="1" applyFont="1" applyFill="1" applyBorder="1" applyAlignment="1">
      <alignment horizontal="center" vertical="center"/>
    </xf>
    <xf numFmtId="0" fontId="10" fillId="3" borderId="6" xfId="0" applyFont="1" applyFill="1" applyBorder="1"/>
    <xf numFmtId="0" fontId="10" fillId="3" borderId="8" xfId="0" applyFont="1" applyFill="1" applyBorder="1" applyAlignment="1">
      <alignment horizontal="center" wrapText="1"/>
    </xf>
    <xf numFmtId="0" fontId="10" fillId="3" borderId="2" xfId="0" applyFont="1" applyFill="1" applyBorder="1" applyAlignment="1">
      <alignment horizontal="center" wrapText="1"/>
    </xf>
    <xf numFmtId="0" fontId="4" fillId="3" borderId="0" xfId="0" applyFont="1" applyFill="1"/>
    <xf numFmtId="0" fontId="8" fillId="3" borderId="0" xfId="0" applyFont="1" applyFill="1" applyAlignment="1">
      <alignment horizontal="center"/>
    </xf>
    <xf numFmtId="0" fontId="10" fillId="3" borderId="10" xfId="0" applyFont="1" applyFill="1" applyBorder="1" applyAlignment="1">
      <alignment horizontal="center" wrapText="1"/>
    </xf>
    <xf numFmtId="0" fontId="10" fillId="3" borderId="1" xfId="0" applyFont="1" applyFill="1" applyBorder="1"/>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10" fillId="4" borderId="11" xfId="0" applyFont="1" applyFill="1" applyBorder="1" applyAlignment="1">
      <alignment horizontal="center"/>
    </xf>
    <xf numFmtId="0" fontId="10" fillId="3" borderId="11"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wrapText="1"/>
    </xf>
    <xf numFmtId="0" fontId="10" fillId="3" borderId="13" xfId="0" applyFont="1" applyFill="1" applyBorder="1" applyAlignment="1">
      <alignment horizontal="center" wrapText="1"/>
    </xf>
    <xf numFmtId="0" fontId="10" fillId="3" borderId="12" xfId="0" applyFont="1" applyFill="1" applyBorder="1" applyAlignment="1">
      <alignment horizontal="center" wrapText="1"/>
    </xf>
    <xf numFmtId="0" fontId="0" fillId="2" borderId="0" xfId="0" applyFill="1" applyAlignment="1">
      <alignment horizontal="left"/>
    </xf>
    <xf numFmtId="0" fontId="6" fillId="2" borderId="0" xfId="1" quotePrefix="1" applyFont="1" applyFill="1" applyAlignment="1">
      <alignment vertical="center"/>
    </xf>
    <xf numFmtId="164" fontId="5" fillId="2" borderId="0" xfId="1" applyNumberFormat="1" applyFill="1" applyAlignment="1">
      <alignment horizontal="center"/>
    </xf>
    <xf numFmtId="164" fontId="5" fillId="2" borderId="0" xfId="2" applyNumberFormat="1" applyFill="1" applyAlignment="1">
      <alignment horizontal="center"/>
    </xf>
    <xf numFmtId="0" fontId="3" fillId="2" borderId="0" xfId="0" applyFont="1" applyFill="1"/>
    <xf numFmtId="0" fontId="10" fillId="4" borderId="4" xfId="0" applyFont="1" applyFill="1" applyBorder="1" applyAlignment="1">
      <alignment horizontal="center"/>
    </xf>
    <xf numFmtId="0" fontId="15" fillId="2" borderId="0" xfId="0" applyFont="1" applyFill="1" applyAlignment="1">
      <alignment horizontal="left"/>
    </xf>
    <xf numFmtId="0" fontId="0" fillId="2" borderId="0" xfId="0" applyFill="1" applyAlignment="1">
      <alignment horizontal="left"/>
    </xf>
    <xf numFmtId="0" fontId="3" fillId="2" borderId="0" xfId="0" applyFont="1" applyFill="1" applyAlignment="1">
      <alignment horizontal="left"/>
    </xf>
    <xf numFmtId="0" fontId="0" fillId="2" borderId="0" xfId="0" applyFill="1"/>
    <xf numFmtId="0" fontId="11" fillId="4" borderId="0" xfId="0" applyFont="1" applyFill="1" applyAlignment="1">
      <alignment horizontal="center" wrapText="1"/>
    </xf>
    <xf numFmtId="0" fontId="11" fillId="4" borderId="0" xfId="0" applyFont="1" applyFill="1" applyAlignment="1">
      <alignment horizontal="center"/>
    </xf>
    <xf numFmtId="0" fontId="11" fillId="3" borderId="0" xfId="0" applyFont="1" applyFill="1" applyAlignment="1">
      <alignment horizontal="center" wrapText="1"/>
    </xf>
    <xf numFmtId="0" fontId="11" fillId="3" borderId="0" xfId="0" applyFont="1" applyFill="1" applyAlignment="1">
      <alignment horizontal="center"/>
    </xf>
    <xf numFmtId="0" fontId="9" fillId="3" borderId="5" xfId="0" applyFont="1" applyFill="1" applyBorder="1" applyAlignment="1">
      <alignment horizontal="center"/>
    </xf>
    <xf numFmtId="0" fontId="9" fillId="3" borderId="3" xfId="0" applyFont="1" applyFill="1" applyBorder="1" applyAlignment="1">
      <alignment horizontal="center"/>
    </xf>
    <xf numFmtId="0" fontId="3" fillId="3" borderId="2" xfId="0" applyFont="1" applyFill="1" applyBorder="1" applyAlignment="1">
      <alignment horizontal="left"/>
    </xf>
    <xf numFmtId="0" fontId="3" fillId="4" borderId="2" xfId="0" applyFont="1" applyFill="1" applyBorder="1" applyAlignment="1">
      <alignment horizontal="left"/>
    </xf>
    <xf numFmtId="0" fontId="9" fillId="4" borderId="5" xfId="0" applyFont="1" applyFill="1" applyBorder="1" applyAlignment="1">
      <alignment horizontal="center"/>
    </xf>
    <xf numFmtId="0" fontId="9" fillId="4" borderId="3" xfId="0" applyFont="1" applyFill="1" applyBorder="1" applyAlignment="1">
      <alignment horizontal="center"/>
    </xf>
    <xf numFmtId="0" fontId="10" fillId="4" borderId="13" xfId="0" applyFont="1" applyFill="1" applyBorder="1" applyAlignment="1">
      <alignment horizontal="center" wrapText="1"/>
    </xf>
    <xf numFmtId="0" fontId="10" fillId="4" borderId="12" xfId="0" applyFont="1" applyFill="1" applyBorder="1" applyAlignment="1">
      <alignment horizontal="center" wrapText="1"/>
    </xf>
    <xf numFmtId="0" fontId="10" fillId="0" borderId="5"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3" borderId="5" xfId="0" applyFont="1" applyFill="1" applyBorder="1" applyAlignment="1">
      <alignment horizontal="center" wrapText="1"/>
    </xf>
    <xf numFmtId="0" fontId="10" fillId="3" borderId="3" xfId="0" applyFont="1" applyFill="1" applyBorder="1" applyAlignment="1">
      <alignment horizontal="center" wrapText="1"/>
    </xf>
    <xf numFmtId="0" fontId="3" fillId="0" borderId="1" xfId="0" applyFont="1" applyBorder="1" applyAlignment="1">
      <alignment horizontal="center"/>
    </xf>
    <xf numFmtId="0" fontId="2" fillId="0" borderId="0" xfId="0" applyFont="1" applyAlignment="1">
      <alignment horizontal="center"/>
    </xf>
  </cellXfs>
  <cellStyles count="4">
    <cellStyle name="Normal" xfId="0" builtinId="0"/>
    <cellStyle name="Normal 2" xfId="2" xr:uid="{00000000-0005-0000-0000-000001000000}"/>
    <cellStyle name="Normal 3" xfId="3" xr:uid="{00000000-0005-0000-0000-000002000000}"/>
    <cellStyle name="Normal 4" xfId="1" xr:uid="{00000000-0005-0000-0000-000003000000}"/>
  </cellStyles>
  <dxfs count="2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color rgb="FFFF0000"/>
      </font>
    </dxf>
    <dxf>
      <font>
        <color rgb="FF00B050"/>
      </font>
    </dxf>
  </dxfs>
  <tableStyles count="0" defaultTableStyle="TableStyleMedium2" defaultPivotStyle="PivotStyleLight16"/>
  <colors>
    <mruColors>
      <color rgb="FF15D16F"/>
      <color rgb="FF05AABB"/>
      <color rgb="FFB00000"/>
      <color rgb="FFFF0000"/>
      <color rgb="FFC00000"/>
      <color rgb="FF85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FAC5-0538-41F7-9563-D39ACB7A2B44}">
  <dimension ref="A1:T67"/>
  <sheetViews>
    <sheetView tabSelected="1" topLeftCell="A10" workbookViewId="0">
      <selection activeCell="F33" sqref="F33"/>
    </sheetView>
  </sheetViews>
  <sheetFormatPr defaultColWidth="9.109375" defaultRowHeight="14.4" x14ac:dyDescent="0.3"/>
  <cols>
    <col min="1" max="1" width="27.44140625" style="14" customWidth="1"/>
    <col min="2" max="2" width="13.109375" style="14" customWidth="1"/>
    <col min="3" max="3" width="16.109375" style="14" customWidth="1"/>
    <col min="4" max="4" width="12.6640625" style="14" customWidth="1"/>
    <col min="5" max="5" width="15.6640625" style="14" customWidth="1"/>
    <col min="6" max="6" width="14.33203125" style="14" customWidth="1"/>
    <col min="7" max="7" width="10.6640625" style="14" customWidth="1"/>
    <col min="8" max="8" width="7.6640625" style="14" customWidth="1"/>
    <col min="9" max="9" width="13.44140625" style="14" customWidth="1"/>
    <col min="10" max="10" width="10.33203125" style="14" customWidth="1"/>
    <col min="11" max="11" width="6.44140625" style="14" customWidth="1"/>
    <col min="12" max="12" width="10.88671875" style="14" customWidth="1"/>
    <col min="13" max="13" width="15.44140625" style="14" customWidth="1"/>
    <col min="14" max="14" width="4" style="14" customWidth="1"/>
    <col min="15" max="15" width="17.88671875" style="14" customWidth="1"/>
    <col min="16" max="16" width="15.33203125" style="14" customWidth="1"/>
    <col min="17" max="17" width="9.5546875" style="14" customWidth="1"/>
    <col min="18" max="18" width="11.5546875" style="14" customWidth="1"/>
    <col min="19" max="19" width="17.109375" style="14" customWidth="1"/>
    <col min="20" max="20" width="9.109375" style="14"/>
    <col min="21" max="21" width="11.6640625" style="14" customWidth="1"/>
    <col min="22" max="16384" width="9.109375" style="14"/>
  </cols>
  <sheetData>
    <row r="1" spans="1:20" x14ac:dyDescent="0.3">
      <c r="A1" s="82" t="s">
        <v>0</v>
      </c>
    </row>
    <row r="2" spans="1:20" x14ac:dyDescent="0.3">
      <c r="A2" s="87" t="s">
        <v>1</v>
      </c>
      <c r="B2" s="87"/>
      <c r="C2" s="87"/>
      <c r="D2" s="87"/>
      <c r="E2" s="87"/>
      <c r="F2" s="87"/>
      <c r="G2" s="87"/>
      <c r="H2" s="87"/>
      <c r="I2" s="87"/>
      <c r="J2" s="87"/>
      <c r="K2" s="87"/>
      <c r="L2" s="87"/>
      <c r="M2" s="87"/>
      <c r="N2" s="87"/>
      <c r="O2" s="87"/>
      <c r="P2" s="87"/>
      <c r="Q2" s="87"/>
      <c r="R2" s="87"/>
      <c r="S2" s="87"/>
      <c r="T2" s="87"/>
    </row>
    <row r="4" spans="1:20" x14ac:dyDescent="0.3">
      <c r="A4" s="86" t="s">
        <v>2</v>
      </c>
      <c r="B4" s="86"/>
      <c r="C4" s="86"/>
      <c r="D4" s="86"/>
      <c r="E4" s="86"/>
      <c r="F4" s="86"/>
    </row>
    <row r="5" spans="1:20" x14ac:dyDescent="0.3">
      <c r="A5" s="85" t="s">
        <v>3</v>
      </c>
      <c r="B5" s="85"/>
      <c r="C5" s="85"/>
      <c r="D5" s="85"/>
      <c r="E5" s="85"/>
      <c r="F5" s="85"/>
      <c r="G5" s="85"/>
    </row>
    <row r="6" spans="1:20" x14ac:dyDescent="0.3">
      <c r="A6" s="85" t="s">
        <v>4</v>
      </c>
      <c r="B6" s="85"/>
      <c r="C6" s="85"/>
      <c r="D6" s="85"/>
      <c r="E6" s="85"/>
      <c r="F6" s="85"/>
    </row>
    <row r="7" spans="1:20" ht="39.6" x14ac:dyDescent="0.3">
      <c r="A7" s="11" t="s">
        <v>5</v>
      </c>
      <c r="B7" s="12"/>
      <c r="C7" s="12"/>
      <c r="D7" s="13" t="s">
        <v>6</v>
      </c>
      <c r="E7" s="13" t="s">
        <v>7</v>
      </c>
      <c r="F7" s="13" t="s">
        <v>8</v>
      </c>
      <c r="G7" s="13" t="s">
        <v>9</v>
      </c>
    </row>
    <row r="8" spans="1:20" x14ac:dyDescent="0.3">
      <c r="A8" s="15" t="s">
        <v>10</v>
      </c>
      <c r="B8" s="8"/>
      <c r="C8" s="16"/>
      <c r="D8" s="17" t="str">
        <f>IF(B8&lt;=19,"PASS","FAIL")</f>
        <v>PASS</v>
      </c>
      <c r="E8" s="17" t="str">
        <f>IF(B8&lt;=21,"PASS","FAIL")</f>
        <v>PASS</v>
      </c>
      <c r="F8" s="17" t="str">
        <f>IF(B8&lt;=26,"PASS","FAIL")</f>
        <v>PASS</v>
      </c>
      <c r="G8" s="17" t="s">
        <v>11</v>
      </c>
    </row>
    <row r="9" spans="1:20" x14ac:dyDescent="0.3">
      <c r="A9" s="15" t="s">
        <v>12</v>
      </c>
      <c r="B9" s="8"/>
      <c r="C9" s="16"/>
      <c r="D9" s="17" t="str">
        <f t="shared" ref="D9:F9" si="0">IF($B9&lt;=4.3,"PASS","FAIL")</f>
        <v>PASS</v>
      </c>
      <c r="E9" s="17" t="str">
        <f t="shared" si="0"/>
        <v>PASS</v>
      </c>
      <c r="F9" s="17" t="str">
        <f t="shared" si="0"/>
        <v>PASS</v>
      </c>
      <c r="G9" s="17" t="str">
        <f>IF(B9&lt;=4.6,"PASS","FAIL")</f>
        <v>PASS</v>
      </c>
    </row>
    <row r="10" spans="1:20" x14ac:dyDescent="0.3">
      <c r="A10" s="15" t="s">
        <v>13</v>
      </c>
      <c r="B10" s="8"/>
      <c r="C10" s="16"/>
      <c r="D10" s="17" t="str">
        <f>IF(B10&lt;=2.5,"PASS","FAIL")</f>
        <v>PASS</v>
      </c>
      <c r="E10" s="17" t="str">
        <f>IF(B10&lt;=2.5,"PASS","FAIL")</f>
        <v>PASS</v>
      </c>
      <c r="F10" s="17" t="str">
        <f>IF(B10&lt;=2.5,"PASS","FAIL")</f>
        <v>PASS</v>
      </c>
      <c r="G10" s="17" t="s">
        <v>11</v>
      </c>
    </row>
    <row r="11" spans="1:20" x14ac:dyDescent="0.3">
      <c r="A11" s="15" t="s">
        <v>14</v>
      </c>
      <c r="B11" s="18">
        <f>B10</f>
        <v>0</v>
      </c>
      <c r="C11" s="16"/>
      <c r="D11" s="17" t="str">
        <f>IF(B11&lt;=2.55,"PASS","FAIL")</f>
        <v>PASS</v>
      </c>
      <c r="E11" s="17" t="str">
        <f>IF(B11&lt;=2.55,"PASS","FAIL")</f>
        <v>PASS</v>
      </c>
      <c r="F11" s="17" t="str">
        <f>IF(B11&lt;=2.55,"PASS","FAIL")</f>
        <v>PASS</v>
      </c>
      <c r="G11" s="17" t="s">
        <v>11</v>
      </c>
    </row>
    <row r="12" spans="1:20" x14ac:dyDescent="0.3">
      <c r="A12" s="19"/>
      <c r="B12" s="20"/>
      <c r="C12" s="16"/>
      <c r="D12" s="21"/>
      <c r="E12" s="21"/>
      <c r="F12" s="16"/>
    </row>
    <row r="13" spans="1:20" x14ac:dyDescent="0.3">
      <c r="A13" s="22"/>
      <c r="B13" s="23" t="s">
        <v>15</v>
      </c>
      <c r="C13" s="24" t="s">
        <v>16</v>
      </c>
      <c r="D13" s="25" t="s">
        <v>17</v>
      </c>
      <c r="E13" s="25" t="s">
        <v>18</v>
      </c>
      <c r="F13" s="25" t="s">
        <v>19</v>
      </c>
      <c r="G13" s="26"/>
      <c r="H13" s="26"/>
    </row>
    <row r="14" spans="1:20" x14ac:dyDescent="0.3">
      <c r="A14" s="27" t="s">
        <v>20</v>
      </c>
      <c r="B14" s="28">
        <v>6</v>
      </c>
      <c r="C14" s="28">
        <v>11</v>
      </c>
      <c r="D14" s="29">
        <v>9</v>
      </c>
      <c r="E14" s="29">
        <v>16.5</v>
      </c>
      <c r="F14" s="28">
        <v>20</v>
      </c>
    </row>
    <row r="15" spans="1:20" x14ac:dyDescent="0.3">
      <c r="A15" s="27" t="s">
        <v>21</v>
      </c>
      <c r="B15" s="28">
        <v>6.5</v>
      </c>
      <c r="C15" s="28" t="s">
        <v>11</v>
      </c>
      <c r="D15" s="29" t="s">
        <v>11</v>
      </c>
      <c r="E15" s="29" t="s">
        <v>11</v>
      </c>
      <c r="F15" s="28" t="s">
        <v>11</v>
      </c>
    </row>
    <row r="16" spans="1:20" x14ac:dyDescent="0.3">
      <c r="A16" s="27" t="s">
        <v>22</v>
      </c>
      <c r="B16" s="28">
        <v>6</v>
      </c>
      <c r="C16" s="28">
        <v>11</v>
      </c>
      <c r="D16" s="29">
        <v>9</v>
      </c>
      <c r="E16" s="29">
        <v>17</v>
      </c>
      <c r="F16" s="28">
        <v>21</v>
      </c>
    </row>
    <row r="17" spans="1:20" x14ac:dyDescent="0.3">
      <c r="A17" s="27" t="s">
        <v>23</v>
      </c>
      <c r="B17" s="28">
        <v>6</v>
      </c>
      <c r="C17" s="28">
        <v>11</v>
      </c>
      <c r="D17" s="29">
        <v>9</v>
      </c>
      <c r="E17" s="29">
        <v>17</v>
      </c>
      <c r="F17" s="28">
        <v>22.5</v>
      </c>
    </row>
    <row r="18" spans="1:20" x14ac:dyDescent="0.3">
      <c r="A18" s="79"/>
      <c r="B18" s="80"/>
      <c r="C18" s="80"/>
      <c r="D18" s="81"/>
      <c r="E18" s="81"/>
      <c r="F18" s="80"/>
    </row>
    <row r="19" spans="1:20" x14ac:dyDescent="0.3">
      <c r="A19" s="86" t="s">
        <v>24</v>
      </c>
      <c r="B19" s="86"/>
      <c r="C19" s="86"/>
      <c r="D19" s="86"/>
      <c r="E19" s="86"/>
      <c r="F19" s="86"/>
    </row>
    <row r="20" spans="1:20" x14ac:dyDescent="0.3">
      <c r="A20" s="85" t="s">
        <v>25</v>
      </c>
      <c r="B20" s="85"/>
      <c r="C20" s="85"/>
      <c r="D20" s="85"/>
      <c r="E20" s="85"/>
      <c r="F20" s="85"/>
      <c r="G20" s="85"/>
    </row>
    <row r="21" spans="1:20" x14ac:dyDescent="0.3">
      <c r="A21" s="84" t="s">
        <v>26</v>
      </c>
      <c r="B21" s="78"/>
      <c r="C21" s="78"/>
      <c r="D21" s="78"/>
      <c r="E21" s="78"/>
      <c r="F21" s="78"/>
      <c r="G21" s="78"/>
    </row>
    <row r="22" spans="1:20" x14ac:dyDescent="0.3">
      <c r="A22" s="85" t="s">
        <v>27</v>
      </c>
      <c r="B22" s="85"/>
      <c r="C22" s="85"/>
      <c r="D22" s="85"/>
      <c r="E22" s="85"/>
      <c r="F22" s="85"/>
      <c r="G22" s="85"/>
      <c r="H22" s="85"/>
      <c r="I22" s="85"/>
      <c r="J22" s="85"/>
      <c r="K22" s="85"/>
      <c r="L22" s="85"/>
      <c r="M22" s="85"/>
      <c r="N22" s="85"/>
      <c r="O22" s="85"/>
      <c r="P22" s="85"/>
      <c r="Q22" s="85"/>
      <c r="R22" s="85"/>
      <c r="S22" s="85"/>
      <c r="T22" s="85"/>
    </row>
    <row r="23" spans="1:20" x14ac:dyDescent="0.3">
      <c r="A23" s="86" t="s">
        <v>28</v>
      </c>
      <c r="B23" s="85"/>
      <c r="C23" s="85"/>
      <c r="D23" s="85"/>
      <c r="E23" s="85"/>
      <c r="F23" s="85"/>
      <c r="G23" s="85"/>
      <c r="H23" s="85"/>
      <c r="I23" s="85"/>
      <c r="J23" s="85"/>
      <c r="K23" s="85"/>
      <c r="L23" s="85"/>
      <c r="M23" s="85"/>
      <c r="N23" s="85"/>
      <c r="O23" s="85"/>
      <c r="P23" s="85"/>
      <c r="Q23" s="85"/>
      <c r="R23" s="85"/>
      <c r="S23" s="85"/>
      <c r="T23" s="85"/>
    </row>
    <row r="24" spans="1:20" x14ac:dyDescent="0.3">
      <c r="A24" s="85" t="s">
        <v>29</v>
      </c>
      <c r="B24" s="85"/>
      <c r="C24" s="85"/>
      <c r="D24" s="85"/>
      <c r="E24" s="85"/>
      <c r="F24" s="85"/>
      <c r="G24" s="85"/>
      <c r="H24" s="85"/>
      <c r="I24" s="85"/>
      <c r="J24" s="85"/>
      <c r="K24" s="85"/>
      <c r="L24" s="85"/>
      <c r="M24" s="85"/>
      <c r="N24" s="85"/>
      <c r="O24" s="85"/>
      <c r="P24" s="85"/>
      <c r="Q24" s="85"/>
      <c r="R24" s="85"/>
      <c r="S24" s="85"/>
      <c r="T24" s="85"/>
    </row>
    <row r="25" spans="1:20" x14ac:dyDescent="0.3">
      <c r="A25" s="85" t="s">
        <v>30</v>
      </c>
      <c r="B25" s="85"/>
      <c r="C25" s="85"/>
      <c r="D25" s="85"/>
      <c r="E25" s="85"/>
      <c r="F25" s="85"/>
      <c r="G25" s="85"/>
      <c r="H25" s="85"/>
      <c r="I25" s="85"/>
      <c r="J25" s="85"/>
      <c r="K25" s="85"/>
      <c r="L25" s="85"/>
      <c r="M25" s="85"/>
      <c r="N25" s="85"/>
      <c r="O25" s="85"/>
      <c r="P25" s="85"/>
      <c r="Q25" s="85"/>
      <c r="R25" s="85"/>
      <c r="S25" s="85"/>
      <c r="T25" s="85"/>
    </row>
    <row r="26" spans="1:20" x14ac:dyDescent="0.3">
      <c r="A26" s="85" t="s">
        <v>31</v>
      </c>
      <c r="B26" s="85"/>
      <c r="C26" s="85"/>
      <c r="D26" s="85"/>
      <c r="E26" s="85"/>
      <c r="F26" s="85"/>
      <c r="G26" s="85"/>
      <c r="H26" s="85"/>
      <c r="I26" s="85"/>
      <c r="J26" s="85"/>
      <c r="K26" s="85"/>
      <c r="L26" s="85"/>
      <c r="M26" s="85"/>
      <c r="N26" s="85"/>
      <c r="O26" s="85"/>
      <c r="P26" s="85"/>
      <c r="Q26" s="85"/>
      <c r="R26" s="85"/>
      <c r="S26" s="85"/>
      <c r="T26" s="85"/>
    </row>
    <row r="27" spans="1:20" x14ac:dyDescent="0.3">
      <c r="A27" s="85" t="s">
        <v>32</v>
      </c>
      <c r="B27" s="85"/>
      <c r="C27" s="85"/>
      <c r="D27" s="85"/>
      <c r="E27" s="85"/>
      <c r="F27" s="85"/>
      <c r="G27" s="85"/>
      <c r="H27" s="85"/>
      <c r="I27" s="85"/>
      <c r="J27" s="85"/>
      <c r="K27" s="85"/>
      <c r="L27" s="85"/>
      <c r="M27" s="85"/>
      <c r="N27" s="85"/>
      <c r="O27" s="85"/>
      <c r="P27" s="85"/>
      <c r="Q27" s="85"/>
      <c r="R27" s="85"/>
      <c r="S27" s="85"/>
      <c r="T27" s="85"/>
    </row>
    <row r="28" spans="1:20" ht="13.5" customHeight="1" x14ac:dyDescent="0.3">
      <c r="A28" s="85" t="s">
        <v>4</v>
      </c>
      <c r="B28" s="85"/>
      <c r="C28" s="85"/>
      <c r="D28" s="85"/>
      <c r="E28" s="85"/>
      <c r="F28" s="85"/>
      <c r="G28" s="85"/>
      <c r="H28" s="85"/>
      <c r="I28" s="85"/>
      <c r="J28" s="85"/>
      <c r="K28" s="85"/>
      <c r="L28" s="85"/>
      <c r="M28" s="85"/>
      <c r="N28" s="85"/>
      <c r="O28" s="85"/>
      <c r="P28" s="85"/>
      <c r="Q28" s="85"/>
      <c r="R28" s="85"/>
      <c r="S28" s="85"/>
      <c r="T28" s="85"/>
    </row>
    <row r="29" spans="1:20" ht="36.75" customHeight="1" x14ac:dyDescent="0.3">
      <c r="A29" s="88" t="s">
        <v>33</v>
      </c>
      <c r="B29" s="89"/>
      <c r="C29" s="89"/>
      <c r="D29" s="89"/>
      <c r="E29" s="89"/>
      <c r="F29" s="89"/>
      <c r="G29" s="89"/>
      <c r="H29" s="89"/>
      <c r="I29" s="89"/>
      <c r="J29" s="89"/>
      <c r="K29" s="89"/>
      <c r="L29" s="89"/>
      <c r="M29" s="89"/>
      <c r="N29" s="89"/>
      <c r="O29" s="89"/>
      <c r="P29" s="89"/>
      <c r="Q29" s="89"/>
      <c r="R29" s="89"/>
      <c r="S29" s="89"/>
      <c r="T29" s="89"/>
    </row>
    <row r="30" spans="1:20" x14ac:dyDescent="0.3">
      <c r="A30" s="30" t="s">
        <v>34</v>
      </c>
      <c r="B30" s="31"/>
      <c r="C30" s="31"/>
      <c r="D30" s="31"/>
      <c r="E30" s="31"/>
      <c r="F30" s="31"/>
      <c r="G30" s="31"/>
      <c r="H30" s="31"/>
      <c r="I30" s="31"/>
      <c r="J30" s="31"/>
      <c r="K30" s="31"/>
      <c r="L30" s="95" t="s">
        <v>35</v>
      </c>
      <c r="M30" s="95"/>
      <c r="N30" s="31"/>
      <c r="O30" s="31"/>
      <c r="P30" s="31"/>
      <c r="Q30" s="31"/>
      <c r="R30" s="31"/>
      <c r="S30" s="31"/>
      <c r="T30" s="31"/>
    </row>
    <row r="31" spans="1:20" ht="15" customHeight="1" x14ac:dyDescent="0.3">
      <c r="A31" s="32" t="s">
        <v>36</v>
      </c>
      <c r="B31" s="17" t="s">
        <v>37</v>
      </c>
      <c r="C31" s="33"/>
      <c r="D31" s="17" t="s">
        <v>38</v>
      </c>
      <c r="E31" s="33"/>
      <c r="F31" s="17" t="s">
        <v>39</v>
      </c>
      <c r="G31" s="72"/>
      <c r="H31" s="34"/>
      <c r="I31" s="17" t="s">
        <v>40</v>
      </c>
      <c r="J31" s="31"/>
      <c r="K31" s="31"/>
      <c r="L31" s="35" t="s">
        <v>36</v>
      </c>
      <c r="M31" s="36" t="s">
        <v>41</v>
      </c>
      <c r="N31" s="37"/>
      <c r="O31" s="36" t="s">
        <v>42</v>
      </c>
      <c r="P31" s="36" t="s">
        <v>43</v>
      </c>
      <c r="Q31" s="35" t="s">
        <v>44</v>
      </c>
      <c r="R31" s="38"/>
      <c r="S31" s="36" t="s">
        <v>45</v>
      </c>
      <c r="T31" s="35" t="s">
        <v>46</v>
      </c>
    </row>
    <row r="32" spans="1:20" ht="14.4" customHeight="1" x14ac:dyDescent="0.3">
      <c r="A32" s="39" t="s">
        <v>47</v>
      </c>
      <c r="B32" s="2"/>
      <c r="C32" s="40"/>
      <c r="D32" s="2"/>
      <c r="E32" s="41"/>
      <c r="F32" s="2"/>
      <c r="G32" s="41"/>
      <c r="H32" s="40"/>
      <c r="I32" s="2"/>
      <c r="J32" s="31"/>
      <c r="K32" s="31"/>
      <c r="L32" s="17">
        <v>1</v>
      </c>
      <c r="M32" s="17">
        <f>B34</f>
        <v>0</v>
      </c>
      <c r="N32" s="31"/>
      <c r="O32" s="43" t="s">
        <v>48</v>
      </c>
      <c r="P32" s="17">
        <f>SUM(M32:M35)</f>
        <v>0</v>
      </c>
      <c r="Q32" s="17">
        <f>SUM(B36:I36)</f>
        <v>0</v>
      </c>
      <c r="R32" s="44"/>
      <c r="S32" s="17">
        <f>LOOKUP(Q32,'BD ASMS'!A5:A61,'BD ASMS'!C5:C61)</f>
        <v>15</v>
      </c>
      <c r="T32" s="17" t="str">
        <f t="shared" ref="T32:T37" si="1">IF(P32&lt;=S32,"PASS","FAIL")</f>
        <v>PASS</v>
      </c>
    </row>
    <row r="33" spans="1:20" x14ac:dyDescent="0.3">
      <c r="A33" s="39" t="s">
        <v>49</v>
      </c>
      <c r="B33" s="2"/>
      <c r="C33" s="40" t="b">
        <f>IF(B32=1,(IF(B33&gt;6.5,"&gt;Regs","")),(IF(B32=2,(IF(B33&gt;11,"&gt;Regs","")))))</f>
        <v>0</v>
      </c>
      <c r="D33" s="2"/>
      <c r="E33" s="40" t="b">
        <f>IF(D32=1,(IF(D33&gt;9,"&gt;Regs","")),(IF(D32=2,(IF(D33&gt;17,"&gt;CML/HML","")))))</f>
        <v>0</v>
      </c>
      <c r="F33" s="2"/>
      <c r="G33" s="41" t="b">
        <f>IF(F32=1,(IF(F33&gt;9,"&gt;Regs","")),(IF(F32=2,(IF(F33&gt;17,"&gt;CML/HML","")),(IF(F32=3,(IF(F33&gt;21,"&gt;CML","")))))))</f>
        <v>0</v>
      </c>
      <c r="H33" s="40" t="str">
        <f>IF(F32=3,(IF(F33&gt;22.5,"&gt;HML","")),"")</f>
        <v/>
      </c>
      <c r="I33" s="2"/>
      <c r="J33" s="41" t="b">
        <f>IF(I32=1,(IF(I33&gt;9,"&gt;Regs","")),(IF(I32=2,(IF(I33&gt;17,"&gt;CML/HML","")),(IF(I32=3,(IF(I33&gt;21,"&gt;CML","")))))))</f>
        <v>0</v>
      </c>
      <c r="K33" s="40" t="str">
        <f>IF(I32=3,(IF(I33&gt;22.5,"&gt;HML","")),"")</f>
        <v/>
      </c>
      <c r="L33" s="17">
        <v>2</v>
      </c>
      <c r="M33" s="17">
        <f>D34</f>
        <v>0</v>
      </c>
      <c r="N33" s="31"/>
      <c r="O33" s="43" t="s">
        <v>50</v>
      </c>
      <c r="P33" s="17">
        <f>SUM(M32:M33)</f>
        <v>0</v>
      </c>
      <c r="Q33" s="17">
        <f>SUM(B36:D36)</f>
        <v>0</v>
      </c>
      <c r="R33" s="44"/>
      <c r="S33" s="17">
        <f>LOOKUP(Q33,'BD ASMS'!A5:A61,'BD ASMS'!C5:C61)</f>
        <v>15</v>
      </c>
      <c r="T33" s="17" t="str">
        <f t="shared" si="1"/>
        <v>PASS</v>
      </c>
    </row>
    <row r="34" spans="1:20" x14ac:dyDescent="0.3">
      <c r="A34" s="39" t="s">
        <v>51</v>
      </c>
      <c r="B34" s="17">
        <f>(IF(B32&gt;1,IF(B33&gt;C14,C14,B33),IF(B33&gt;B14,B14,B33)))</f>
        <v>0</v>
      </c>
      <c r="C34" s="45"/>
      <c r="D34" s="17">
        <f>(IF(D32&gt;1,IF(D33&gt;E14,E14,D33),IF(D33&gt;D14,D14,D33)))</f>
        <v>0</v>
      </c>
      <c r="E34" s="42"/>
      <c r="F34" s="83" t="b">
        <f>IF(F32=1,IF(F33&gt;D14,D14,F33),(IF(F32=2,(IF(F33&gt;E14,E14,F33)),IF(F32&gt;2,IF(F33&gt;F14,F14,F33)))))</f>
        <v>0</v>
      </c>
      <c r="G34" s="71"/>
      <c r="H34" s="70"/>
      <c r="I34" s="17" t="b">
        <f>(IF(I32=1,IF(I33&gt;D14,D14,I33),(IF(I32=2,(IF(I33&gt;E14,E14,I33)),IF(I32&gt;2,IF(I33&gt;F14,F14,I33))))))</f>
        <v>0</v>
      </c>
      <c r="J34" s="31"/>
      <c r="K34" s="31"/>
      <c r="L34" s="17">
        <v>3</v>
      </c>
      <c r="M34" s="17" t="b">
        <f>F34</f>
        <v>0</v>
      </c>
      <c r="N34" s="31"/>
      <c r="O34" s="43" t="s">
        <v>52</v>
      </c>
      <c r="P34" s="17">
        <f>SUM(M32:M34)</f>
        <v>0</v>
      </c>
      <c r="Q34" s="17">
        <f>SUM(B36:F36)</f>
        <v>0</v>
      </c>
      <c r="R34" s="44"/>
      <c r="S34" s="17">
        <f>LOOKUP(Q34,'BD ASMS'!A5:A61,'BD ASMS'!C5:C61)</f>
        <v>15</v>
      </c>
      <c r="T34" s="17" t="str">
        <f t="shared" si="1"/>
        <v>PASS</v>
      </c>
    </row>
    <row r="35" spans="1:20" x14ac:dyDescent="0.3">
      <c r="A35" s="39" t="s">
        <v>53</v>
      </c>
      <c r="B35" s="46" t="s">
        <v>54</v>
      </c>
      <c r="C35" s="45" t="s">
        <v>55</v>
      </c>
      <c r="D35" s="46" t="s">
        <v>54</v>
      </c>
      <c r="E35" s="47" t="s">
        <v>55</v>
      </c>
      <c r="F35" s="48" t="s">
        <v>54</v>
      </c>
      <c r="G35" s="98" t="s">
        <v>55</v>
      </c>
      <c r="H35" s="99"/>
      <c r="I35" s="46" t="s">
        <v>54</v>
      </c>
      <c r="J35" s="31"/>
      <c r="K35" s="31"/>
      <c r="L35" s="17">
        <v>4</v>
      </c>
      <c r="M35" s="17" t="b">
        <f>I34</f>
        <v>0</v>
      </c>
      <c r="N35" s="31"/>
      <c r="O35" s="43" t="s">
        <v>56</v>
      </c>
      <c r="P35" s="17">
        <f>SUM(M33:M34)</f>
        <v>0</v>
      </c>
      <c r="Q35" s="17">
        <f>SUM(D36:F36)</f>
        <v>0</v>
      </c>
      <c r="R35" s="44"/>
      <c r="S35" s="17">
        <f>LOOKUP(Q35,'BD ASMS'!A5:A61,'BD ASMS'!C5:C61)</f>
        <v>15</v>
      </c>
      <c r="T35" s="17" t="str">
        <f t="shared" si="1"/>
        <v>PASS</v>
      </c>
    </row>
    <row r="36" spans="1:20" ht="16.5" customHeight="1" x14ac:dyDescent="0.3">
      <c r="A36" s="39" t="s">
        <v>57</v>
      </c>
      <c r="B36" s="2">
        <v>0</v>
      </c>
      <c r="C36" s="9"/>
      <c r="D36" s="2">
        <v>0</v>
      </c>
      <c r="E36" s="10"/>
      <c r="F36" s="2">
        <v>0</v>
      </c>
      <c r="G36" s="100"/>
      <c r="H36" s="101"/>
      <c r="I36" s="2">
        <v>0</v>
      </c>
      <c r="J36" s="31"/>
      <c r="K36" s="31"/>
      <c r="L36" s="17" t="s">
        <v>58</v>
      </c>
      <c r="M36" s="17">
        <f>SUM(M32:M35)</f>
        <v>0</v>
      </c>
      <c r="N36" s="31"/>
      <c r="O36" s="43" t="s">
        <v>59</v>
      </c>
      <c r="P36" s="17">
        <f>SUM(M33:M35)</f>
        <v>0</v>
      </c>
      <c r="Q36" s="17">
        <f>SUM(D36:I36)</f>
        <v>0</v>
      </c>
      <c r="R36" s="44"/>
      <c r="S36" s="17">
        <f>LOOKUP(Q36,'BD ASMS'!A5:A61,'BD ASMS'!C5:C61)</f>
        <v>15</v>
      </c>
      <c r="T36" s="17" t="str">
        <f t="shared" si="1"/>
        <v>PASS</v>
      </c>
    </row>
    <row r="37" spans="1:20" x14ac:dyDescent="0.3">
      <c r="A37" s="31"/>
      <c r="B37" s="31"/>
      <c r="C37" s="31"/>
      <c r="D37" s="31"/>
      <c r="E37" s="31"/>
      <c r="F37" s="31"/>
      <c r="G37" s="31"/>
      <c r="H37" s="31"/>
      <c r="I37" s="31"/>
      <c r="J37" s="31"/>
      <c r="K37" s="31"/>
      <c r="L37" s="49"/>
      <c r="M37" s="50"/>
      <c r="N37" s="31"/>
      <c r="O37" s="43" t="s">
        <v>60</v>
      </c>
      <c r="P37" s="17">
        <f>SUM(M34:M35)</f>
        <v>0</v>
      </c>
      <c r="Q37" s="17">
        <f>SUM(F36:I36)</f>
        <v>0</v>
      </c>
      <c r="R37" s="44"/>
      <c r="S37" s="17">
        <f>LOOKUP(Q37,'BD ASMS'!A5:A61,'BD ASMS'!C5:C61)</f>
        <v>15</v>
      </c>
      <c r="T37" s="17" t="str">
        <f t="shared" si="1"/>
        <v>PASS</v>
      </c>
    </row>
    <row r="38" spans="1:20" x14ac:dyDescent="0.3">
      <c r="A38" s="31"/>
      <c r="B38" s="31"/>
      <c r="C38" s="31"/>
      <c r="D38" s="31"/>
      <c r="E38" s="31"/>
      <c r="F38" s="31"/>
      <c r="G38" s="31"/>
      <c r="H38" s="31"/>
      <c r="I38" s="31"/>
      <c r="J38" s="31"/>
      <c r="K38" s="31"/>
      <c r="L38" s="31"/>
      <c r="M38" s="31"/>
      <c r="N38" s="31"/>
      <c r="O38" s="37"/>
      <c r="P38" s="31"/>
      <c r="Q38" s="31"/>
      <c r="R38" s="31"/>
      <c r="S38" s="96" t="str">
        <f>IF(COUNTIF(T32:T37,"PASS")=6,"PASS","FAIL")</f>
        <v>PASS</v>
      </c>
      <c r="T38" s="97"/>
    </row>
    <row r="39" spans="1:20" x14ac:dyDescent="0.3">
      <c r="A39" s="31"/>
      <c r="B39" s="31"/>
      <c r="C39" s="31"/>
      <c r="D39" s="31"/>
      <c r="E39" s="31"/>
      <c r="F39" s="31"/>
      <c r="G39" s="31"/>
      <c r="H39" s="31"/>
      <c r="I39" s="31"/>
      <c r="J39" s="31"/>
      <c r="K39" s="31"/>
      <c r="L39" s="31"/>
      <c r="M39" s="31"/>
      <c r="N39" s="31"/>
      <c r="O39" s="37" t="s">
        <v>61</v>
      </c>
      <c r="P39" s="37" t="str">
        <f>IF((F32+I32)&lt;6, "Not applicable", "Applicable")</f>
        <v>Not applicable</v>
      </c>
      <c r="Q39" s="37"/>
      <c r="R39" s="37"/>
      <c r="S39" s="31"/>
      <c r="T39" s="31"/>
    </row>
    <row r="40" spans="1:20" x14ac:dyDescent="0.3">
      <c r="A40" s="31"/>
      <c r="B40" s="31"/>
      <c r="C40" s="31"/>
      <c r="D40" s="31"/>
      <c r="E40" s="31"/>
      <c r="F40" s="31"/>
      <c r="G40" s="31"/>
      <c r="H40" s="31"/>
      <c r="I40" s="31"/>
      <c r="J40" s="31"/>
      <c r="K40" s="31"/>
      <c r="L40" s="31"/>
      <c r="M40" s="31"/>
      <c r="N40" s="31"/>
      <c r="O40" s="45" t="s">
        <v>55</v>
      </c>
      <c r="P40" s="36" t="s">
        <v>44</v>
      </c>
      <c r="Q40" s="35" t="s">
        <v>62</v>
      </c>
      <c r="R40" s="35" t="s">
        <v>46</v>
      </c>
      <c r="S40" s="31"/>
      <c r="T40" s="31"/>
    </row>
    <row r="41" spans="1:20" x14ac:dyDescent="0.3">
      <c r="A41" s="31"/>
      <c r="B41" s="31"/>
      <c r="C41" s="31"/>
      <c r="D41" s="31"/>
      <c r="E41" s="31"/>
      <c r="F41" s="31"/>
      <c r="G41" s="31"/>
      <c r="H41" s="31"/>
      <c r="I41" s="31"/>
      <c r="J41" s="31"/>
      <c r="K41" s="31"/>
      <c r="L41" s="31"/>
      <c r="M41" s="31"/>
      <c r="N41" s="31"/>
      <c r="O41" s="43" t="s">
        <v>56</v>
      </c>
      <c r="P41" s="17">
        <f>E36</f>
        <v>0</v>
      </c>
      <c r="Q41" s="17" t="s">
        <v>63</v>
      </c>
      <c r="R41" s="17" t="str">
        <f>IF((F32+I32)&lt;6,"N/A",(IF((P41-P42)&lt;=1,"PASS","FAIL")))</f>
        <v>N/A</v>
      </c>
      <c r="S41" s="31"/>
      <c r="T41" s="31"/>
    </row>
    <row r="42" spans="1:20" x14ac:dyDescent="0.3">
      <c r="A42" s="31"/>
      <c r="B42" s="31"/>
      <c r="C42" s="31"/>
      <c r="D42" s="31"/>
      <c r="E42" s="31"/>
      <c r="F42" s="31"/>
      <c r="G42" s="31"/>
      <c r="H42" s="31"/>
      <c r="I42" s="31"/>
      <c r="J42" s="31"/>
      <c r="K42" s="31"/>
      <c r="L42" s="31"/>
      <c r="M42" s="31"/>
      <c r="N42" s="31"/>
      <c r="O42" s="43" t="s">
        <v>60</v>
      </c>
      <c r="P42" s="17">
        <f>G36</f>
        <v>0</v>
      </c>
      <c r="Q42" s="17" t="s">
        <v>64</v>
      </c>
      <c r="R42" s="17" t="str">
        <f>IF((F32+I32)&lt;6,"N/A",(IF((P42-P41)&lt;=1.3,"PASS","FAIL")))</f>
        <v>N/A</v>
      </c>
      <c r="S42" s="31"/>
      <c r="T42" s="31"/>
    </row>
    <row r="43" spans="1:20" x14ac:dyDescent="0.3">
      <c r="O43" s="51"/>
      <c r="P43" s="52"/>
      <c r="Q43" s="52"/>
    </row>
    <row r="44" spans="1:20" x14ac:dyDescent="0.3">
      <c r="A44" s="86" t="s">
        <v>65</v>
      </c>
      <c r="B44" s="86"/>
      <c r="C44" s="86"/>
      <c r="D44" s="86"/>
      <c r="E44" s="86"/>
      <c r="F44" s="86"/>
    </row>
    <row r="45" spans="1:20" x14ac:dyDescent="0.3">
      <c r="A45" s="85" t="s">
        <v>25</v>
      </c>
      <c r="B45" s="85"/>
      <c r="C45" s="85"/>
      <c r="D45" s="85"/>
      <c r="E45" s="85"/>
      <c r="F45" s="85"/>
      <c r="G45" s="85"/>
    </row>
    <row r="46" spans="1:20" x14ac:dyDescent="0.3">
      <c r="A46" s="84" t="s">
        <v>26</v>
      </c>
      <c r="B46" s="78"/>
      <c r="C46" s="78"/>
      <c r="D46" s="78"/>
      <c r="E46" s="78"/>
      <c r="F46" s="78"/>
      <c r="G46" s="78"/>
    </row>
    <row r="47" spans="1:20" x14ac:dyDescent="0.3">
      <c r="A47" s="85" t="s">
        <v>27</v>
      </c>
      <c r="B47" s="85"/>
      <c r="C47" s="85"/>
      <c r="D47" s="85"/>
      <c r="E47" s="85"/>
      <c r="F47" s="85"/>
      <c r="G47" s="85"/>
      <c r="H47" s="85"/>
      <c r="I47" s="85"/>
      <c r="J47" s="85"/>
      <c r="K47" s="85"/>
      <c r="L47" s="85"/>
      <c r="M47" s="85"/>
      <c r="N47" s="85"/>
      <c r="O47" s="85"/>
      <c r="P47" s="85"/>
      <c r="Q47" s="85"/>
      <c r="R47" s="85"/>
      <c r="S47" s="85"/>
      <c r="T47" s="85"/>
    </row>
    <row r="48" spans="1:20" x14ac:dyDescent="0.3">
      <c r="A48" s="86" t="s">
        <v>28</v>
      </c>
      <c r="B48" s="85"/>
      <c r="C48" s="85"/>
      <c r="D48" s="85"/>
      <c r="E48" s="85"/>
      <c r="F48" s="85"/>
      <c r="G48" s="85"/>
      <c r="H48" s="85"/>
      <c r="I48" s="85"/>
      <c r="J48" s="85"/>
      <c r="K48" s="85"/>
      <c r="L48" s="85"/>
      <c r="M48" s="85"/>
      <c r="N48" s="85"/>
      <c r="O48" s="85"/>
      <c r="P48" s="85"/>
      <c r="Q48" s="85"/>
      <c r="R48" s="85"/>
      <c r="S48" s="85"/>
      <c r="T48" s="85"/>
    </row>
    <row r="49" spans="1:20" x14ac:dyDescent="0.3">
      <c r="A49" s="85" t="s">
        <v>29</v>
      </c>
      <c r="B49" s="85"/>
      <c r="C49" s="85"/>
      <c r="D49" s="85"/>
      <c r="E49" s="85"/>
      <c r="F49" s="85"/>
      <c r="G49" s="85"/>
      <c r="H49" s="85"/>
      <c r="I49" s="85"/>
      <c r="J49" s="85"/>
      <c r="K49" s="85"/>
      <c r="L49" s="85"/>
      <c r="M49" s="85"/>
      <c r="N49" s="85"/>
      <c r="O49" s="85"/>
      <c r="P49" s="85"/>
      <c r="Q49" s="85"/>
      <c r="R49" s="85"/>
      <c r="S49" s="85"/>
      <c r="T49" s="85"/>
    </row>
    <row r="50" spans="1:20" x14ac:dyDescent="0.3">
      <c r="A50" s="85" t="s">
        <v>30</v>
      </c>
      <c r="B50" s="85"/>
      <c r="C50" s="85"/>
      <c r="D50" s="85"/>
      <c r="E50" s="85"/>
      <c r="F50" s="85"/>
      <c r="G50" s="85"/>
      <c r="H50" s="85"/>
      <c r="I50" s="85"/>
      <c r="J50" s="85"/>
      <c r="K50" s="85"/>
      <c r="L50" s="85"/>
      <c r="M50" s="85"/>
      <c r="N50" s="85"/>
      <c r="O50" s="85"/>
      <c r="P50" s="85"/>
      <c r="Q50" s="85"/>
      <c r="R50" s="85"/>
      <c r="S50" s="85"/>
      <c r="T50" s="85"/>
    </row>
    <row r="51" spans="1:20" x14ac:dyDescent="0.3">
      <c r="A51" s="85" t="s">
        <v>31</v>
      </c>
      <c r="B51" s="85"/>
      <c r="C51" s="85"/>
      <c r="D51" s="85"/>
      <c r="E51" s="85"/>
      <c r="F51" s="85"/>
      <c r="G51" s="85"/>
      <c r="H51" s="85"/>
      <c r="I51" s="85"/>
      <c r="J51" s="85"/>
      <c r="K51" s="85"/>
      <c r="L51" s="85"/>
      <c r="M51" s="85"/>
      <c r="N51" s="85"/>
      <c r="O51" s="85"/>
      <c r="P51" s="85"/>
      <c r="Q51" s="85"/>
      <c r="R51" s="85"/>
      <c r="S51" s="85"/>
      <c r="T51" s="85"/>
    </row>
    <row r="52" spans="1:20" x14ac:dyDescent="0.3">
      <c r="A52" s="85" t="s">
        <v>32</v>
      </c>
      <c r="B52" s="85"/>
      <c r="C52" s="85"/>
      <c r="D52" s="85"/>
      <c r="E52" s="85"/>
      <c r="F52" s="85"/>
      <c r="G52" s="85"/>
      <c r="H52" s="85"/>
      <c r="I52" s="85"/>
      <c r="J52" s="85"/>
      <c r="K52" s="85"/>
      <c r="L52" s="85"/>
      <c r="M52" s="85"/>
      <c r="N52" s="85"/>
      <c r="O52" s="85"/>
      <c r="P52" s="85"/>
      <c r="Q52" s="85"/>
      <c r="R52" s="85"/>
      <c r="S52" s="85"/>
      <c r="T52" s="85"/>
    </row>
    <row r="53" spans="1:20" x14ac:dyDescent="0.3">
      <c r="A53" s="85" t="s">
        <v>4</v>
      </c>
      <c r="B53" s="85"/>
      <c r="C53" s="85"/>
      <c r="D53" s="85"/>
      <c r="E53" s="85"/>
      <c r="F53" s="85"/>
      <c r="G53" s="85"/>
      <c r="H53" s="85"/>
      <c r="I53" s="85"/>
      <c r="J53" s="85"/>
      <c r="K53" s="85"/>
      <c r="L53" s="85"/>
      <c r="M53" s="85"/>
      <c r="N53" s="85"/>
      <c r="O53" s="85"/>
      <c r="P53" s="85"/>
      <c r="Q53" s="85"/>
      <c r="R53" s="85"/>
      <c r="S53" s="85"/>
      <c r="T53" s="85"/>
    </row>
    <row r="54" spans="1:20" ht="30" customHeight="1" x14ac:dyDescent="0.3">
      <c r="A54" s="90" t="s">
        <v>66</v>
      </c>
      <c r="B54" s="91"/>
      <c r="C54" s="91"/>
      <c r="D54" s="91"/>
      <c r="E54" s="91"/>
      <c r="F54" s="91"/>
      <c r="G54" s="91"/>
      <c r="H54" s="91"/>
      <c r="I54" s="91"/>
      <c r="J54" s="91"/>
      <c r="K54" s="91"/>
      <c r="L54" s="91"/>
      <c r="M54" s="91"/>
      <c r="N54" s="91"/>
      <c r="O54" s="91"/>
      <c r="P54" s="91"/>
      <c r="Q54" s="91"/>
      <c r="R54" s="91"/>
      <c r="S54" s="91"/>
      <c r="T54" s="91"/>
    </row>
    <row r="55" spans="1:20" x14ac:dyDescent="0.3">
      <c r="A55" s="53" t="s">
        <v>34</v>
      </c>
      <c r="B55" s="54"/>
      <c r="C55" s="54"/>
      <c r="D55" s="54"/>
      <c r="E55" s="54"/>
      <c r="F55" s="54"/>
      <c r="G55" s="54"/>
      <c r="H55" s="54"/>
      <c r="I55" s="54"/>
      <c r="J55" s="54"/>
      <c r="K55" s="54"/>
      <c r="L55" s="94" t="s">
        <v>35</v>
      </c>
      <c r="M55" s="94"/>
      <c r="N55" s="54"/>
      <c r="O55" s="54"/>
      <c r="P55" s="54"/>
      <c r="Q55" s="54"/>
      <c r="R55" s="54"/>
      <c r="S55" s="54"/>
      <c r="T55" s="54"/>
    </row>
    <row r="56" spans="1:20" ht="15.75" customHeight="1" x14ac:dyDescent="0.3">
      <c r="A56" s="55" t="s">
        <v>36</v>
      </c>
      <c r="B56" s="56" t="s">
        <v>37</v>
      </c>
      <c r="C56" s="57"/>
      <c r="D56" s="56" t="s">
        <v>38</v>
      </c>
      <c r="E56" s="57"/>
      <c r="F56" s="56" t="s">
        <v>39</v>
      </c>
      <c r="G56" s="73"/>
      <c r="H56" s="74"/>
      <c r="I56" s="56" t="s">
        <v>40</v>
      </c>
      <c r="J56" s="54"/>
      <c r="K56" s="54"/>
      <c r="L56" s="58" t="s">
        <v>36</v>
      </c>
      <c r="M56" s="59" t="s">
        <v>41</v>
      </c>
      <c r="N56" s="60"/>
      <c r="O56" s="59" t="s">
        <v>42</v>
      </c>
      <c r="P56" s="59" t="s">
        <v>43</v>
      </c>
      <c r="Q56" s="58" t="s">
        <v>44</v>
      </c>
      <c r="R56" s="60"/>
      <c r="S56" s="59" t="s">
        <v>45</v>
      </c>
      <c r="T56" s="58" t="s">
        <v>46</v>
      </c>
    </row>
    <row r="57" spans="1:20" ht="16.5" customHeight="1" x14ac:dyDescent="0.3">
      <c r="A57" s="55" t="s">
        <v>47</v>
      </c>
      <c r="B57" s="2"/>
      <c r="C57" s="61"/>
      <c r="D57" s="2"/>
      <c r="E57" s="61"/>
      <c r="F57" s="2"/>
      <c r="G57" s="75"/>
      <c r="H57" s="68"/>
      <c r="I57" s="2"/>
      <c r="J57" s="54"/>
      <c r="K57" s="54"/>
      <c r="L57" s="56">
        <v>1</v>
      </c>
      <c r="M57" s="56">
        <f>B59</f>
        <v>0</v>
      </c>
      <c r="N57" s="54"/>
      <c r="O57" s="62" t="s">
        <v>48</v>
      </c>
      <c r="P57" s="56">
        <f>SUM(M57:M60)</f>
        <v>0</v>
      </c>
      <c r="Q57" s="56">
        <f>SUM(B61:I61)</f>
        <v>0</v>
      </c>
      <c r="R57" s="54"/>
      <c r="S57" s="56">
        <f>LOOKUP(Q57,'BD ASMS'!F5:F82,'BD ASMS'!H5:H82)</f>
        <v>15</v>
      </c>
      <c r="T57" s="56" t="str">
        <f t="shared" ref="T57:T62" si="2">IF(P57&lt;=S57,"PASS","FAIL")</f>
        <v>PASS</v>
      </c>
    </row>
    <row r="58" spans="1:20" ht="17.25" customHeight="1" x14ac:dyDescent="0.3">
      <c r="A58" s="69" t="s">
        <v>67</v>
      </c>
      <c r="B58" s="2"/>
      <c r="C58" s="68" t="b">
        <f>IF(B57=1,(IF(B58&gt;6.5,"&gt;Regs","")),(IF(B57=2,(IF(B58&gt;11,"&gt;Regs","")))))</f>
        <v>0</v>
      </c>
      <c r="D58" s="2"/>
      <c r="E58" s="61" t="b">
        <f>IF(D57=1,(IF(D58&gt;9,"Overmass","")),(IF(D57=2,(IF(D58&gt;17,"&gt;CML/HML","")))))</f>
        <v>0</v>
      </c>
      <c r="F58" s="2"/>
      <c r="G58" s="75" t="b">
        <f>IF(F57=1,(IF(F58&gt;9,"Overmass","")),(IF(F57=2,(IF(F58&gt;17,"&gt;CML/HML","")),(IF(F57=3,(IF(F58&gt;21,"&gt;CML","")))))))</f>
        <v>0</v>
      </c>
      <c r="H58" s="68" t="b">
        <f>IF(F57=3,(IF(F58&gt;22.5,"&gt;HML","")))</f>
        <v>0</v>
      </c>
      <c r="I58" s="2"/>
      <c r="J58" s="75" t="b">
        <f>IF(I57=1,(IF(I58&gt;9,"&gt;Regs","")),(IF(I57=2,(IF(I58&gt;17,"&gt;CML/HML","")),(IF(I57=3,(IF(I58&gt;21,"&gt;CML","")))))))</f>
        <v>0</v>
      </c>
      <c r="K58" s="68" t="b">
        <f>IF(I57=3,(IF(I58&gt;22.5,"&gt;HML","")))</f>
        <v>0</v>
      </c>
      <c r="L58" s="56">
        <v>2</v>
      </c>
      <c r="M58" s="56">
        <f>D59</f>
        <v>0</v>
      </c>
      <c r="N58" s="54"/>
      <c r="O58" s="62" t="s">
        <v>50</v>
      </c>
      <c r="P58" s="56">
        <f>SUM(M57:M58)</f>
        <v>0</v>
      </c>
      <c r="Q58" s="56">
        <f>SUM(B61:D61)</f>
        <v>0</v>
      </c>
      <c r="R58" s="54"/>
      <c r="S58" s="56">
        <f>LOOKUP(Q58,'BD ASMS'!F5:F82,'BD ASMS'!H5:H82)</f>
        <v>15</v>
      </c>
      <c r="T58" s="56" t="str">
        <f t="shared" si="2"/>
        <v>PASS</v>
      </c>
    </row>
    <row r="59" spans="1:20" x14ac:dyDescent="0.3">
      <c r="A59" s="63" t="s">
        <v>68</v>
      </c>
      <c r="B59" s="56">
        <f>(IF(B57&gt;1,IF(B58&gt;C14,C14,B58),IF(B58&gt;B14,B14,B58)))</f>
        <v>0</v>
      </c>
      <c r="C59" s="64"/>
      <c r="D59" s="56">
        <f>(IF(D57&gt;1,IF(D58&gt;E14,E14,D58),IF(D58&gt;D14,D14,D58)))</f>
        <v>0</v>
      </c>
      <c r="E59" s="64"/>
      <c r="F59" s="56" t="b">
        <f>(IF(F57=1,IF(F58&gt;D14,D14,F58),(IF(F57=2,(IF(F58&gt;E14,E14,F58)),IF(F57&gt;2,IF(F58&gt;7,F14,F58))))))</f>
        <v>0</v>
      </c>
      <c r="G59" s="76"/>
      <c r="H59" s="77"/>
      <c r="I59" s="56" t="b">
        <f>(IF(I57=1,IF(I58&gt;D14,D14,I58),(IF(I57=2,(IF(I58&gt;E14,E14,I58)),IF(I57&gt;2,IF(I58&gt;F14,F14,I58))))))</f>
        <v>0</v>
      </c>
      <c r="J59" s="54"/>
      <c r="K59" s="54"/>
      <c r="L59" s="56">
        <v>3</v>
      </c>
      <c r="M59" s="56" t="b">
        <f>F59</f>
        <v>0</v>
      </c>
      <c r="N59" s="54"/>
      <c r="O59" s="62" t="s">
        <v>52</v>
      </c>
      <c r="P59" s="56">
        <f>SUM(M57:M59)</f>
        <v>0</v>
      </c>
      <c r="Q59" s="56">
        <f>SUM(B61:F61)</f>
        <v>0</v>
      </c>
      <c r="R59" s="54"/>
      <c r="S59" s="56">
        <f>LOOKUP(Q59,'BD ASMS'!F5:F82,'BD ASMS'!H5:H82)</f>
        <v>15</v>
      </c>
      <c r="T59" s="56" t="str">
        <f t="shared" si="2"/>
        <v>PASS</v>
      </c>
    </row>
    <row r="60" spans="1:20" ht="17.25" customHeight="1" x14ac:dyDescent="0.3">
      <c r="A60" s="55" t="s">
        <v>53</v>
      </c>
      <c r="B60" s="64" t="s">
        <v>54</v>
      </c>
      <c r="C60" s="65" t="s">
        <v>55</v>
      </c>
      <c r="D60" s="64" t="s">
        <v>54</v>
      </c>
      <c r="E60" s="65" t="s">
        <v>55</v>
      </c>
      <c r="F60" s="64" t="s">
        <v>54</v>
      </c>
      <c r="G60" s="102" t="s">
        <v>55</v>
      </c>
      <c r="H60" s="103"/>
      <c r="I60" s="64" t="s">
        <v>54</v>
      </c>
      <c r="J60" s="54"/>
      <c r="K60" s="54"/>
      <c r="L60" s="56">
        <v>4</v>
      </c>
      <c r="M60" s="56" t="b">
        <f>I59</f>
        <v>0</v>
      </c>
      <c r="N60" s="54"/>
      <c r="O60" s="62" t="s">
        <v>56</v>
      </c>
      <c r="P60" s="56">
        <f>SUM(M58:M59)</f>
        <v>0</v>
      </c>
      <c r="Q60" s="56">
        <f>SUM(D61:F61)</f>
        <v>0</v>
      </c>
      <c r="R60" s="54"/>
      <c r="S60" s="56">
        <f>LOOKUP(Q60,'BD ASMS'!F5:F82,'BD ASMS'!H5:H82)</f>
        <v>15</v>
      </c>
      <c r="T60" s="56" t="str">
        <f t="shared" si="2"/>
        <v>PASS</v>
      </c>
    </row>
    <row r="61" spans="1:20" x14ac:dyDescent="0.3">
      <c r="A61" s="55" t="s">
        <v>57</v>
      </c>
      <c r="B61" s="2"/>
      <c r="C61" s="2"/>
      <c r="D61" s="2"/>
      <c r="E61" s="2"/>
      <c r="F61" s="2"/>
      <c r="G61" s="100"/>
      <c r="H61" s="101"/>
      <c r="I61" s="2"/>
      <c r="J61" s="54"/>
      <c r="K61" s="54"/>
      <c r="L61" s="56" t="s">
        <v>58</v>
      </c>
      <c r="M61" s="56">
        <f>SUM(M57:M60)</f>
        <v>0</v>
      </c>
      <c r="N61" s="54"/>
      <c r="O61" s="62" t="s">
        <v>59</v>
      </c>
      <c r="P61" s="56">
        <f>SUM(M58:M60)</f>
        <v>0</v>
      </c>
      <c r="Q61" s="56">
        <f>SUM(D61:I61)</f>
        <v>0</v>
      </c>
      <c r="R61" s="54"/>
      <c r="S61" s="56">
        <f>LOOKUP(Q61,'BD ASMS'!F5:F82,'BD ASMS'!H5:H82)</f>
        <v>15</v>
      </c>
      <c r="T61" s="56" t="str">
        <f t="shared" si="2"/>
        <v>PASS</v>
      </c>
    </row>
    <row r="62" spans="1:20" x14ac:dyDescent="0.3">
      <c r="A62" s="54"/>
      <c r="B62" s="54"/>
      <c r="C62" s="54"/>
      <c r="D62" s="54"/>
      <c r="E62" s="54"/>
      <c r="F62" s="54"/>
      <c r="G62" s="54"/>
      <c r="H62" s="54"/>
      <c r="I62" s="54"/>
      <c r="J62" s="54"/>
      <c r="K62" s="54"/>
      <c r="L62" s="66"/>
      <c r="M62" s="67"/>
      <c r="N62" s="54"/>
      <c r="O62" s="62" t="s">
        <v>60</v>
      </c>
      <c r="P62" s="56">
        <f>SUM(M59:M60)</f>
        <v>0</v>
      </c>
      <c r="Q62" s="56">
        <f>SUM(F61:I61)</f>
        <v>0</v>
      </c>
      <c r="R62" s="54"/>
      <c r="S62" s="56">
        <f>LOOKUP(Q62,'BD ASMS'!F5:F82,'BD ASMS'!H5:H82)</f>
        <v>15</v>
      </c>
      <c r="T62" s="56" t="str">
        <f t="shared" si="2"/>
        <v>PASS</v>
      </c>
    </row>
    <row r="63" spans="1:20" x14ac:dyDescent="0.3">
      <c r="A63" s="54"/>
      <c r="B63" s="54"/>
      <c r="C63" s="54"/>
      <c r="D63" s="54"/>
      <c r="E63" s="54"/>
      <c r="F63" s="54"/>
      <c r="G63" s="54"/>
      <c r="H63" s="54"/>
      <c r="I63" s="54"/>
      <c r="J63" s="54"/>
      <c r="K63" s="54"/>
      <c r="L63" s="54"/>
      <c r="M63" s="54"/>
      <c r="N63" s="54"/>
      <c r="O63" s="60"/>
      <c r="P63" s="54"/>
      <c r="Q63" s="54"/>
      <c r="R63" s="54"/>
      <c r="S63" s="92" t="str">
        <f>IF(COUNTIF(T57:T62,"PASS")=6,"PASS","FAIL")</f>
        <v>PASS</v>
      </c>
      <c r="T63" s="93"/>
    </row>
    <row r="64" spans="1:20" x14ac:dyDescent="0.3">
      <c r="A64" s="54"/>
      <c r="B64" s="54"/>
      <c r="C64" s="54"/>
      <c r="D64" s="54"/>
      <c r="E64" s="54"/>
      <c r="F64" s="54"/>
      <c r="G64" s="54"/>
      <c r="H64" s="54"/>
      <c r="I64" s="54"/>
      <c r="J64" s="54"/>
      <c r="K64" s="54"/>
      <c r="L64" s="54"/>
      <c r="M64" s="54"/>
      <c r="N64" s="54"/>
      <c r="O64" s="60" t="s">
        <v>61</v>
      </c>
      <c r="P64" s="60" t="str">
        <f>IF((F57+I57)&lt;6, "Not applicable", "Applicable")</f>
        <v>Not applicable</v>
      </c>
      <c r="Q64" s="60"/>
      <c r="R64" s="60"/>
      <c r="S64" s="54"/>
      <c r="T64" s="54"/>
    </row>
    <row r="65" spans="1:20" x14ac:dyDescent="0.3">
      <c r="A65" s="54"/>
      <c r="B65" s="54"/>
      <c r="C65" s="54"/>
      <c r="D65" s="54"/>
      <c r="E65" s="54"/>
      <c r="F65" s="54"/>
      <c r="G65" s="54"/>
      <c r="H65" s="54"/>
      <c r="I65" s="54"/>
      <c r="J65" s="54"/>
      <c r="K65" s="54"/>
      <c r="L65" s="54"/>
      <c r="M65" s="54"/>
      <c r="N65" s="54"/>
      <c r="O65" s="65" t="s">
        <v>55</v>
      </c>
      <c r="P65" s="59" t="s">
        <v>44</v>
      </c>
      <c r="Q65" s="58" t="s">
        <v>62</v>
      </c>
      <c r="R65" s="58" t="s">
        <v>46</v>
      </c>
      <c r="S65" s="54"/>
      <c r="T65" s="54"/>
    </row>
    <row r="66" spans="1:20" x14ac:dyDescent="0.3">
      <c r="A66" s="54"/>
      <c r="B66" s="54"/>
      <c r="C66" s="54"/>
      <c r="D66" s="54"/>
      <c r="E66" s="54"/>
      <c r="F66" s="54"/>
      <c r="G66" s="54"/>
      <c r="H66" s="54"/>
      <c r="I66" s="54"/>
      <c r="J66" s="54"/>
      <c r="K66" s="54"/>
      <c r="L66" s="54"/>
      <c r="M66" s="54"/>
      <c r="N66" s="54"/>
      <c r="O66" s="62" t="s">
        <v>56</v>
      </c>
      <c r="P66" s="56">
        <f>E61</f>
        <v>0</v>
      </c>
      <c r="Q66" s="56" t="s">
        <v>63</v>
      </c>
      <c r="R66" s="56" t="str">
        <f>IF((F57+I57)&lt;6,"N/A",(IF((P66-P67)&lt;=1,"PASS","FAIL")))</f>
        <v>N/A</v>
      </c>
      <c r="S66" s="54"/>
      <c r="T66" s="54"/>
    </row>
    <row r="67" spans="1:20" x14ac:dyDescent="0.3">
      <c r="A67" s="54"/>
      <c r="B67" s="54"/>
      <c r="C67" s="54"/>
      <c r="D67" s="54"/>
      <c r="E67" s="54"/>
      <c r="F67" s="54"/>
      <c r="G67" s="54"/>
      <c r="H67" s="54"/>
      <c r="I67" s="54"/>
      <c r="J67" s="54"/>
      <c r="K67" s="54"/>
      <c r="L67" s="54"/>
      <c r="M67" s="54"/>
      <c r="N67" s="54"/>
      <c r="O67" s="62" t="s">
        <v>60</v>
      </c>
      <c r="P67" s="56">
        <f>G61</f>
        <v>0</v>
      </c>
      <c r="Q67" s="56" t="s">
        <v>64</v>
      </c>
      <c r="R67" s="56" t="str">
        <f>IF((F57+I57)&lt;6,"N/A",(IF((P67-P66)&lt;=1.3,"PASS","FAIL")))</f>
        <v>N/A</v>
      </c>
      <c r="S67" s="54"/>
      <c r="T67" s="54"/>
    </row>
  </sheetData>
  <sheetProtection sheet="1"/>
  <protectedRanges>
    <protectedRange sqref="B36:I36 B61:I61 B32:I34 B57:I59 J33:K33 J58:K58" name="Range1"/>
  </protectedRanges>
  <mergeCells count="32">
    <mergeCell ref="A54:T54"/>
    <mergeCell ref="S63:T63"/>
    <mergeCell ref="L55:M55"/>
    <mergeCell ref="L30:M30"/>
    <mergeCell ref="S38:T38"/>
    <mergeCell ref="G35:H35"/>
    <mergeCell ref="G36:H36"/>
    <mergeCell ref="G60:H60"/>
    <mergeCell ref="G61:H61"/>
    <mergeCell ref="A44:F44"/>
    <mergeCell ref="A45:G45"/>
    <mergeCell ref="A47:T47"/>
    <mergeCell ref="A48:T48"/>
    <mergeCell ref="A49:T49"/>
    <mergeCell ref="A50:T50"/>
    <mergeCell ref="A51:T51"/>
    <mergeCell ref="A2:T2"/>
    <mergeCell ref="A6:F6"/>
    <mergeCell ref="A4:F4"/>
    <mergeCell ref="A5:G5"/>
    <mergeCell ref="A29:T29"/>
    <mergeCell ref="A53:T53"/>
    <mergeCell ref="A27:T27"/>
    <mergeCell ref="A52:T52"/>
    <mergeCell ref="A19:F19"/>
    <mergeCell ref="A20:G20"/>
    <mergeCell ref="A22:T22"/>
    <mergeCell ref="A23:T23"/>
    <mergeCell ref="A26:T26"/>
    <mergeCell ref="A28:T28"/>
    <mergeCell ref="A24:T24"/>
    <mergeCell ref="A25:T25"/>
  </mergeCells>
  <conditionalFormatting sqref="D12:F12 D13:H13 D14:F18">
    <cfRule type="containsText" dxfId="19" priority="3" operator="containsText" text="PASS">
      <formula>NOT(ISERROR(SEARCH("PASS",D12)))</formula>
    </cfRule>
    <cfRule type="containsText" dxfId="18" priority="4" operator="containsText" text="FAIL">
      <formula>NOT(ISERROR(SEARCH("FAIL",D12)))</formula>
    </cfRule>
  </conditionalFormatting>
  <conditionalFormatting sqref="D8:G11">
    <cfRule type="containsText" dxfId="17" priority="1" operator="containsText" text="PASS">
      <formula>NOT(ISERROR(SEARCH("PASS",D8)))</formula>
    </cfRule>
    <cfRule type="containsText" dxfId="16" priority="2" operator="containsText" text="FAIL">
      <formula>NOT(ISERROR(SEARCH("FAIL",D8)))</formula>
    </cfRule>
  </conditionalFormatting>
  <conditionalFormatting sqref="R32:R37">
    <cfRule type="containsText" dxfId="15" priority="5" operator="containsText" text="PASS">
      <formula>NOT(ISERROR(SEARCH("PASS",R32)))</formula>
    </cfRule>
    <cfRule type="containsText" dxfId="14" priority="6" operator="containsText" text="FAIL">
      <formula>NOT(ISERROR(SEARCH("FAIL",R32)))</formula>
    </cfRule>
  </conditionalFormatting>
  <conditionalFormatting sqref="R41">
    <cfRule type="containsText" dxfId="13" priority="21" operator="containsText" text="PASS">
      <formula>NOT(ISERROR(SEARCH("PASS",R41)))</formula>
    </cfRule>
  </conditionalFormatting>
  <conditionalFormatting sqref="R41:R42">
    <cfRule type="containsText" dxfId="12" priority="17" operator="containsText" text="FAIL">
      <formula>NOT(ISERROR(SEARCH("FAIL",R41)))</formula>
    </cfRule>
  </conditionalFormatting>
  <conditionalFormatting sqref="R42">
    <cfRule type="containsText" dxfId="11" priority="16" operator="containsText" text="PASS">
      <formula>NOT(ISERROR(SEARCH("PASS",R42)))</formula>
    </cfRule>
  </conditionalFormatting>
  <conditionalFormatting sqref="R66">
    <cfRule type="containsText" dxfId="10" priority="11" operator="containsText" text="PASS">
      <formula>NOT(ISERROR(SEARCH("PASS",R66)))</formula>
    </cfRule>
  </conditionalFormatting>
  <conditionalFormatting sqref="R66:R67">
    <cfRule type="containsText" dxfId="9" priority="10" operator="containsText" text="FAIL">
      <formula>NOT(ISERROR(SEARCH("FAIL",R66)))</formula>
    </cfRule>
  </conditionalFormatting>
  <conditionalFormatting sqref="R67">
    <cfRule type="containsText" dxfId="8" priority="9" operator="containsText" text="PASS">
      <formula>NOT(ISERROR(SEARCH("PASS",R67)))</formula>
    </cfRule>
  </conditionalFormatting>
  <conditionalFormatting sqref="S38">
    <cfRule type="containsText" dxfId="7" priority="47" operator="containsText" text="FAIL">
      <formula>NOT(ISERROR(SEARCH("FAIL",S38)))</formula>
    </cfRule>
  </conditionalFormatting>
  <conditionalFormatting sqref="S63">
    <cfRule type="containsText" dxfId="6" priority="13" operator="containsText" text="FAIL">
      <formula>NOT(ISERROR(SEARCH("FAIL",S63)))</formula>
    </cfRule>
  </conditionalFormatting>
  <conditionalFormatting sqref="S38:T38">
    <cfRule type="containsText" dxfId="5" priority="14" operator="containsText" text="PASS">
      <formula>NOT(ISERROR(SEARCH("PASS",S38)))</formula>
    </cfRule>
  </conditionalFormatting>
  <conditionalFormatting sqref="S63:T63">
    <cfRule type="containsText" dxfId="4" priority="7" operator="containsText" text="PASS">
      <formula>NOT(ISERROR(SEARCH("PASS",S63)))</formula>
    </cfRule>
  </conditionalFormatting>
  <conditionalFormatting sqref="T32:T37">
    <cfRule type="containsText" dxfId="3" priority="15" operator="containsText" text="PASS">
      <formula>NOT(ISERROR(SEARCH("PASS",T32)))</formula>
    </cfRule>
    <cfRule type="containsText" dxfId="2" priority="46" operator="containsText" text="FAIL">
      <formula>NOT(ISERROR(SEARCH("FAIL",T32)))</formula>
    </cfRule>
  </conditionalFormatting>
  <conditionalFormatting sqref="T57:T62">
    <cfRule type="containsText" dxfId="1" priority="8" operator="containsText" text="PASS">
      <formula>NOT(ISERROR(SEARCH("PASS",T57)))</formula>
    </cfRule>
    <cfRule type="containsText" dxfId="0" priority="12" operator="containsText" text="FAIL">
      <formula>NOT(ISERROR(SEARCH("FAIL",T57)))</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0"/>
  <sheetViews>
    <sheetView workbookViewId="0">
      <selection activeCell="O14" sqref="O14"/>
    </sheetView>
  </sheetViews>
  <sheetFormatPr defaultColWidth="9.109375" defaultRowHeight="14.4" x14ac:dyDescent="0.3"/>
  <cols>
    <col min="1" max="1" width="9.6640625" customWidth="1"/>
    <col min="3" max="3" width="10.33203125" bestFit="1" customWidth="1"/>
    <col min="5" max="5" width="10.5546875" bestFit="1" customWidth="1"/>
    <col min="8" max="8" width="10.33203125" bestFit="1" customWidth="1"/>
    <col min="11" max="11" width="10.33203125" bestFit="1" customWidth="1"/>
    <col min="13" max="13" width="10.33203125" bestFit="1" customWidth="1"/>
  </cols>
  <sheetData>
    <row r="1" spans="1:13" ht="21" x14ac:dyDescent="0.4">
      <c r="A1" s="3" t="s">
        <v>69</v>
      </c>
    </row>
    <row r="2" spans="1:13" ht="21" x14ac:dyDescent="0.4">
      <c r="A2" s="3"/>
    </row>
    <row r="3" spans="1:13" x14ac:dyDescent="0.3">
      <c r="A3" s="104" t="s">
        <v>70</v>
      </c>
      <c r="B3" s="104"/>
      <c r="C3" s="104"/>
      <c r="F3" s="104" t="s">
        <v>71</v>
      </c>
      <c r="G3" s="104"/>
      <c r="H3" s="104"/>
      <c r="K3" s="105"/>
      <c r="L3" s="105"/>
      <c r="M3" s="105"/>
    </row>
    <row r="4" spans="1:13" x14ac:dyDescent="0.3">
      <c r="A4" s="5" t="s">
        <v>72</v>
      </c>
      <c r="B4" s="5" t="s">
        <v>73</v>
      </c>
      <c r="C4" s="5" t="s">
        <v>74</v>
      </c>
      <c r="F4" s="5" t="s">
        <v>72</v>
      </c>
      <c r="G4" s="5" t="s">
        <v>73</v>
      </c>
      <c r="H4" s="5" t="s">
        <v>74</v>
      </c>
      <c r="K4" s="4"/>
      <c r="L4" s="4"/>
      <c r="M4" s="4"/>
    </row>
    <row r="5" spans="1:13" x14ac:dyDescent="0.3">
      <c r="A5" s="7">
        <v>0</v>
      </c>
      <c r="B5" s="7">
        <v>2.5</v>
      </c>
      <c r="C5" s="7">
        <v>15</v>
      </c>
      <c r="F5" s="7">
        <v>0</v>
      </c>
      <c r="G5" s="7">
        <v>2.5</v>
      </c>
      <c r="H5" s="7">
        <v>15</v>
      </c>
      <c r="K5" s="6"/>
      <c r="L5" s="6"/>
      <c r="M5" s="6"/>
    </row>
    <row r="6" spans="1:13" x14ac:dyDescent="0.3">
      <c r="A6" s="7">
        <v>2.5</v>
      </c>
      <c r="B6" s="7">
        <v>3.5</v>
      </c>
      <c r="C6" s="7">
        <v>23</v>
      </c>
      <c r="F6" s="7">
        <v>2.5</v>
      </c>
      <c r="G6" s="7">
        <v>3.7</v>
      </c>
      <c r="H6" s="7">
        <v>23</v>
      </c>
      <c r="K6" s="6"/>
      <c r="L6" s="6"/>
      <c r="M6" s="6"/>
    </row>
    <row r="7" spans="1:13" x14ac:dyDescent="0.3">
      <c r="A7" s="7">
        <v>3.5</v>
      </c>
      <c r="B7" s="7">
        <v>3.7</v>
      </c>
      <c r="C7" s="7">
        <v>23</v>
      </c>
      <c r="F7" s="7">
        <v>3.7</v>
      </c>
      <c r="G7" s="7">
        <v>3.8</v>
      </c>
      <c r="H7" s="7">
        <v>23.5</v>
      </c>
      <c r="K7" s="6"/>
      <c r="L7" s="6"/>
      <c r="M7" s="6"/>
    </row>
    <row r="8" spans="1:13" x14ac:dyDescent="0.3">
      <c r="A8" s="7">
        <v>3.7</v>
      </c>
      <c r="B8" s="7">
        <v>3.8</v>
      </c>
      <c r="C8" s="7">
        <v>23.5</v>
      </c>
      <c r="F8" s="7">
        <v>3.8</v>
      </c>
      <c r="G8" s="7">
        <v>4</v>
      </c>
      <c r="H8" s="7">
        <v>24</v>
      </c>
      <c r="K8" s="6"/>
      <c r="L8" s="6"/>
      <c r="M8" s="6"/>
    </row>
    <row r="9" spans="1:13" x14ac:dyDescent="0.3">
      <c r="A9" s="7">
        <v>3.8</v>
      </c>
      <c r="B9" s="7">
        <v>4</v>
      </c>
      <c r="C9" s="7">
        <v>24</v>
      </c>
      <c r="F9" s="7">
        <v>4</v>
      </c>
      <c r="G9" s="7">
        <v>4.2</v>
      </c>
      <c r="H9" s="7">
        <v>24.5</v>
      </c>
      <c r="K9" s="6"/>
      <c r="L9" s="6"/>
      <c r="M9" s="6"/>
    </row>
    <row r="10" spans="1:13" x14ac:dyDescent="0.3">
      <c r="A10" s="7">
        <v>4</v>
      </c>
      <c r="B10" s="7">
        <v>4.2</v>
      </c>
      <c r="C10" s="7">
        <v>24.5</v>
      </c>
      <c r="F10" s="7">
        <v>4.2</v>
      </c>
      <c r="G10" s="7">
        <v>4.3</v>
      </c>
      <c r="H10" s="7">
        <v>25</v>
      </c>
      <c r="K10" s="6"/>
      <c r="L10" s="6"/>
      <c r="M10" s="6"/>
    </row>
    <row r="11" spans="1:13" x14ac:dyDescent="0.3">
      <c r="A11" s="7">
        <v>4.2</v>
      </c>
      <c r="B11" s="7">
        <v>4.3</v>
      </c>
      <c r="C11" s="7">
        <v>25</v>
      </c>
      <c r="F11" s="7">
        <v>4.3</v>
      </c>
      <c r="G11" s="7">
        <v>4.5</v>
      </c>
      <c r="H11" s="7">
        <v>25.5</v>
      </c>
      <c r="K11" s="6"/>
      <c r="L11" s="6"/>
      <c r="M11" s="6"/>
    </row>
    <row r="12" spans="1:13" x14ac:dyDescent="0.3">
      <c r="A12" s="7">
        <v>4.3</v>
      </c>
      <c r="B12" s="7">
        <v>4.5</v>
      </c>
      <c r="C12" s="7">
        <v>25.5</v>
      </c>
      <c r="F12" s="7">
        <v>4.5</v>
      </c>
      <c r="G12" s="7">
        <v>4.7</v>
      </c>
      <c r="H12" s="7">
        <v>26</v>
      </c>
      <c r="K12" s="6"/>
      <c r="L12" s="6"/>
      <c r="M12" s="6"/>
    </row>
    <row r="13" spans="1:13" x14ac:dyDescent="0.3">
      <c r="A13" s="7">
        <v>4.5</v>
      </c>
      <c r="B13" s="7">
        <v>4.7</v>
      </c>
      <c r="C13" s="7">
        <v>26</v>
      </c>
      <c r="F13" s="7">
        <v>4.7</v>
      </c>
      <c r="G13" s="7">
        <v>4.8</v>
      </c>
      <c r="H13" s="7">
        <v>26.5</v>
      </c>
      <c r="K13" s="6"/>
      <c r="L13" s="6"/>
      <c r="M13" s="6"/>
    </row>
    <row r="14" spans="1:13" x14ac:dyDescent="0.3">
      <c r="A14" s="7">
        <v>4.7</v>
      </c>
      <c r="B14" s="7">
        <v>4.8</v>
      </c>
      <c r="C14" s="7">
        <v>26.5</v>
      </c>
      <c r="F14" s="7">
        <v>4.8</v>
      </c>
      <c r="G14" s="7">
        <v>5</v>
      </c>
      <c r="H14" s="7">
        <v>27</v>
      </c>
      <c r="K14" s="6"/>
      <c r="L14" s="6"/>
      <c r="M14" s="6"/>
    </row>
    <row r="15" spans="1:13" x14ac:dyDescent="0.3">
      <c r="A15" s="7">
        <v>4.8</v>
      </c>
      <c r="B15" s="7">
        <v>5</v>
      </c>
      <c r="C15" s="7">
        <v>27</v>
      </c>
      <c r="F15" s="7">
        <v>5</v>
      </c>
      <c r="G15" s="7">
        <v>5.2</v>
      </c>
      <c r="H15" s="7">
        <v>27.5</v>
      </c>
      <c r="K15" s="6"/>
      <c r="L15" s="6"/>
      <c r="M15" s="6"/>
    </row>
    <row r="16" spans="1:13" x14ac:dyDescent="0.3">
      <c r="A16" s="7">
        <v>5</v>
      </c>
      <c r="B16" s="7">
        <v>5.2</v>
      </c>
      <c r="C16" s="7">
        <v>27.5</v>
      </c>
      <c r="F16" s="7">
        <v>5.2</v>
      </c>
      <c r="G16" s="7">
        <v>5.3</v>
      </c>
      <c r="H16" s="7">
        <v>28</v>
      </c>
      <c r="K16" s="6"/>
      <c r="L16" s="6"/>
      <c r="M16" s="6"/>
    </row>
    <row r="17" spans="1:13" x14ac:dyDescent="0.3">
      <c r="A17" s="7">
        <v>5.2</v>
      </c>
      <c r="B17" s="7">
        <v>5.3</v>
      </c>
      <c r="C17" s="7">
        <v>28</v>
      </c>
      <c r="F17" s="7">
        <v>5.3</v>
      </c>
      <c r="G17" s="7">
        <v>5.5</v>
      </c>
      <c r="H17" s="7">
        <v>28.5</v>
      </c>
      <c r="K17" s="6"/>
      <c r="L17" s="6"/>
      <c r="M17" s="6"/>
    </row>
    <row r="18" spans="1:13" x14ac:dyDescent="0.3">
      <c r="A18" s="7">
        <v>5.3</v>
      </c>
      <c r="B18" s="7">
        <v>5.5</v>
      </c>
      <c r="C18" s="7">
        <v>28.5</v>
      </c>
      <c r="F18" s="7">
        <v>5.5</v>
      </c>
      <c r="G18" s="7">
        <v>5.7</v>
      </c>
      <c r="H18" s="7">
        <v>29</v>
      </c>
      <c r="K18" s="6"/>
      <c r="L18" s="6"/>
      <c r="M18" s="6"/>
    </row>
    <row r="19" spans="1:13" x14ac:dyDescent="0.3">
      <c r="A19" s="7">
        <v>5.5</v>
      </c>
      <c r="B19" s="7">
        <v>5.7</v>
      </c>
      <c r="C19" s="7">
        <v>29</v>
      </c>
      <c r="F19" s="7">
        <v>5.7</v>
      </c>
      <c r="G19" s="7">
        <v>5.8</v>
      </c>
      <c r="H19" s="7">
        <v>29.5</v>
      </c>
      <c r="K19" s="6"/>
      <c r="L19" s="6"/>
      <c r="M19" s="6"/>
    </row>
    <row r="20" spans="1:13" x14ac:dyDescent="0.3">
      <c r="A20" s="7">
        <v>5.7</v>
      </c>
      <c r="B20" s="7">
        <v>5.8</v>
      </c>
      <c r="C20" s="7">
        <v>29.5</v>
      </c>
      <c r="F20" s="7">
        <v>5.8</v>
      </c>
      <c r="G20" s="7">
        <v>6</v>
      </c>
      <c r="H20" s="7">
        <v>30</v>
      </c>
      <c r="K20" s="6"/>
      <c r="L20" s="6"/>
      <c r="M20" s="6"/>
    </row>
    <row r="21" spans="1:13" x14ac:dyDescent="0.3">
      <c r="A21" s="7">
        <v>5.8</v>
      </c>
      <c r="B21" s="7">
        <v>6</v>
      </c>
      <c r="C21" s="7">
        <v>30</v>
      </c>
      <c r="F21" s="7">
        <v>6</v>
      </c>
      <c r="G21" s="7">
        <v>6.2</v>
      </c>
      <c r="H21" s="7">
        <v>30.5</v>
      </c>
      <c r="K21" s="6"/>
      <c r="L21" s="6"/>
      <c r="M21" s="6"/>
    </row>
    <row r="22" spans="1:13" x14ac:dyDescent="0.3">
      <c r="A22" s="7">
        <v>6</v>
      </c>
      <c r="B22" s="7">
        <v>6.2</v>
      </c>
      <c r="C22" s="7">
        <v>30.5</v>
      </c>
      <c r="F22" s="7">
        <v>6.2</v>
      </c>
      <c r="G22" s="7">
        <v>6.3</v>
      </c>
      <c r="H22" s="7">
        <v>31</v>
      </c>
      <c r="K22" s="6"/>
      <c r="L22" s="6"/>
      <c r="M22" s="6"/>
    </row>
    <row r="23" spans="1:13" x14ac:dyDescent="0.3">
      <c r="A23" s="7">
        <v>6.2</v>
      </c>
      <c r="B23" s="7">
        <v>6.3</v>
      </c>
      <c r="C23" s="7">
        <v>31</v>
      </c>
      <c r="F23" s="7">
        <v>6.3</v>
      </c>
      <c r="G23" s="7">
        <v>6.5</v>
      </c>
      <c r="H23" s="7">
        <v>31.5</v>
      </c>
      <c r="K23" s="6"/>
      <c r="L23" s="6"/>
      <c r="M23" s="6"/>
    </row>
    <row r="24" spans="1:13" x14ac:dyDescent="0.3">
      <c r="A24" s="7">
        <v>6.3</v>
      </c>
      <c r="B24" s="7">
        <v>6.5</v>
      </c>
      <c r="C24" s="7">
        <v>31.5</v>
      </c>
      <c r="F24" s="7">
        <v>6.5</v>
      </c>
      <c r="G24" s="7">
        <v>6.7</v>
      </c>
      <c r="H24" s="7">
        <v>32</v>
      </c>
      <c r="K24" s="6"/>
      <c r="L24" s="6"/>
      <c r="M24" s="6"/>
    </row>
    <row r="25" spans="1:13" x14ac:dyDescent="0.3">
      <c r="A25" s="7">
        <v>6.5</v>
      </c>
      <c r="B25" s="7">
        <v>6.7</v>
      </c>
      <c r="C25" s="7">
        <v>32</v>
      </c>
      <c r="F25" s="7">
        <v>6.7</v>
      </c>
      <c r="G25" s="7">
        <v>6.8</v>
      </c>
      <c r="H25" s="7">
        <v>32.5</v>
      </c>
      <c r="K25" s="6"/>
      <c r="L25" s="6"/>
      <c r="M25" s="6"/>
    </row>
    <row r="26" spans="1:13" x14ac:dyDescent="0.3">
      <c r="A26" s="7">
        <v>6.7</v>
      </c>
      <c r="B26" s="7">
        <v>6.8</v>
      </c>
      <c r="C26" s="7">
        <v>32.5</v>
      </c>
      <c r="F26" s="7">
        <v>6.8</v>
      </c>
      <c r="G26" s="7">
        <v>7</v>
      </c>
      <c r="H26" s="7">
        <v>33</v>
      </c>
      <c r="K26" s="6"/>
      <c r="L26" s="6"/>
      <c r="M26" s="6"/>
    </row>
    <row r="27" spans="1:13" x14ac:dyDescent="0.3">
      <c r="A27" s="7">
        <v>6.8</v>
      </c>
      <c r="B27" s="7">
        <v>7</v>
      </c>
      <c r="C27" s="7">
        <v>33</v>
      </c>
      <c r="F27" s="7">
        <v>7</v>
      </c>
      <c r="G27" s="7">
        <v>7.2</v>
      </c>
      <c r="H27" s="7">
        <v>33.5</v>
      </c>
      <c r="K27" s="6"/>
      <c r="L27" s="6"/>
      <c r="M27" s="6"/>
    </row>
    <row r="28" spans="1:13" x14ac:dyDescent="0.3">
      <c r="A28" s="7">
        <v>7</v>
      </c>
      <c r="B28" s="7">
        <v>7.2</v>
      </c>
      <c r="C28" s="7">
        <v>33.5</v>
      </c>
      <c r="F28" s="7">
        <v>7.2</v>
      </c>
      <c r="G28" s="7">
        <v>7.3</v>
      </c>
      <c r="H28" s="7">
        <v>34</v>
      </c>
      <c r="K28" s="6"/>
      <c r="L28" s="6"/>
      <c r="M28" s="6"/>
    </row>
    <row r="29" spans="1:13" x14ac:dyDescent="0.3">
      <c r="A29" s="7">
        <v>7.2</v>
      </c>
      <c r="B29" s="7">
        <v>7.3</v>
      </c>
      <c r="C29" s="7">
        <v>34</v>
      </c>
      <c r="F29" s="7">
        <v>7.3</v>
      </c>
      <c r="G29" s="7">
        <v>7.5</v>
      </c>
      <c r="H29" s="7">
        <v>34.5</v>
      </c>
      <c r="K29" s="6"/>
      <c r="L29" s="6"/>
      <c r="M29" s="6"/>
    </row>
    <row r="30" spans="1:13" x14ac:dyDescent="0.3">
      <c r="A30" s="7">
        <v>7.3</v>
      </c>
      <c r="B30" s="7">
        <v>7.5</v>
      </c>
      <c r="C30" s="7">
        <v>34.5</v>
      </c>
      <c r="F30" s="7">
        <v>7.5</v>
      </c>
      <c r="G30" s="7">
        <v>7.7</v>
      </c>
      <c r="H30" s="7">
        <v>35</v>
      </c>
      <c r="K30" s="6"/>
      <c r="L30" s="6"/>
      <c r="M30" s="6"/>
    </row>
    <row r="31" spans="1:13" x14ac:dyDescent="0.3">
      <c r="A31" s="7">
        <v>7.5</v>
      </c>
      <c r="B31" s="7">
        <v>7.7</v>
      </c>
      <c r="C31" s="7">
        <v>35</v>
      </c>
      <c r="F31" s="7">
        <v>7.7</v>
      </c>
      <c r="G31" s="7">
        <v>7.8</v>
      </c>
      <c r="H31" s="7">
        <v>35.5</v>
      </c>
      <c r="K31" s="6"/>
      <c r="L31" s="6"/>
      <c r="M31" s="6"/>
    </row>
    <row r="32" spans="1:13" x14ac:dyDescent="0.3">
      <c r="A32" s="7">
        <v>7.7</v>
      </c>
      <c r="B32" s="7">
        <v>7.8</v>
      </c>
      <c r="C32" s="7">
        <v>35.5</v>
      </c>
      <c r="F32" s="7">
        <v>7.8</v>
      </c>
      <c r="G32" s="7">
        <v>8</v>
      </c>
      <c r="H32" s="7">
        <v>36</v>
      </c>
      <c r="K32" s="6"/>
      <c r="L32" s="6"/>
      <c r="M32" s="6"/>
    </row>
    <row r="33" spans="1:13" x14ac:dyDescent="0.3">
      <c r="A33" s="7">
        <v>7.8</v>
      </c>
      <c r="B33" s="7">
        <v>8</v>
      </c>
      <c r="C33" s="7">
        <v>36</v>
      </c>
      <c r="F33" s="7">
        <v>8</v>
      </c>
      <c r="G33" s="7">
        <v>8.1999999999999993</v>
      </c>
      <c r="H33" s="7">
        <v>36.5</v>
      </c>
      <c r="K33" s="6"/>
      <c r="L33" s="6"/>
      <c r="M33" s="6"/>
    </row>
    <row r="34" spans="1:13" x14ac:dyDescent="0.3">
      <c r="A34" s="7">
        <v>8</v>
      </c>
      <c r="B34" s="7">
        <v>8.1999999999999993</v>
      </c>
      <c r="C34" s="7">
        <v>36.5</v>
      </c>
      <c r="F34" s="7">
        <v>8.1999999999999993</v>
      </c>
      <c r="G34" s="7">
        <v>8.3000000000000007</v>
      </c>
      <c r="H34" s="7">
        <v>37</v>
      </c>
      <c r="K34" s="6"/>
      <c r="L34" s="6"/>
      <c r="M34" s="6"/>
    </row>
    <row r="35" spans="1:13" x14ac:dyDescent="0.3">
      <c r="A35" s="7">
        <v>8.1999999999999993</v>
      </c>
      <c r="B35" s="7">
        <v>8.3000000000000007</v>
      </c>
      <c r="C35" s="7">
        <v>37</v>
      </c>
      <c r="F35" s="7">
        <v>8.3000000000000007</v>
      </c>
      <c r="G35" s="7">
        <v>8.5</v>
      </c>
      <c r="H35" s="7">
        <v>37.5</v>
      </c>
      <c r="K35" s="6"/>
      <c r="L35" s="6"/>
      <c r="M35" s="6"/>
    </row>
    <row r="36" spans="1:13" x14ac:dyDescent="0.3">
      <c r="A36" s="7">
        <v>8.3000000000000007</v>
      </c>
      <c r="B36" s="7">
        <v>8.5</v>
      </c>
      <c r="C36" s="7">
        <v>37.5</v>
      </c>
      <c r="F36" s="7">
        <v>8.5</v>
      </c>
      <c r="G36" s="7">
        <v>8.6999999999999993</v>
      </c>
      <c r="H36" s="7">
        <v>38</v>
      </c>
      <c r="K36" s="6"/>
      <c r="L36" s="6"/>
      <c r="M36" s="6"/>
    </row>
    <row r="37" spans="1:13" x14ac:dyDescent="0.3">
      <c r="A37" s="7">
        <v>8.5</v>
      </c>
      <c r="B37" s="7">
        <v>8.6999999999999993</v>
      </c>
      <c r="C37" s="7">
        <v>38</v>
      </c>
      <c r="F37" s="7">
        <v>8.6999999999999993</v>
      </c>
      <c r="G37" s="7">
        <v>8.8000000000000007</v>
      </c>
      <c r="H37" s="7">
        <v>38.5</v>
      </c>
      <c r="K37" s="6"/>
      <c r="L37" s="6"/>
      <c r="M37" s="6"/>
    </row>
    <row r="38" spans="1:13" x14ac:dyDescent="0.3">
      <c r="A38" s="7">
        <v>8.6999999999999993</v>
      </c>
      <c r="B38" s="7">
        <v>8.8000000000000007</v>
      </c>
      <c r="C38" s="7">
        <v>38.5</v>
      </c>
      <c r="F38" s="7">
        <v>8.8000000000000007</v>
      </c>
      <c r="G38" s="7">
        <v>9</v>
      </c>
      <c r="H38" s="7">
        <v>39</v>
      </c>
      <c r="K38" s="6"/>
      <c r="L38" s="6"/>
      <c r="M38" s="6"/>
    </row>
    <row r="39" spans="1:13" x14ac:dyDescent="0.3">
      <c r="A39" s="7">
        <v>8.8000000000000007</v>
      </c>
      <c r="B39" s="7">
        <v>9</v>
      </c>
      <c r="C39" s="7">
        <v>39</v>
      </c>
      <c r="F39" s="7">
        <v>9</v>
      </c>
      <c r="G39" s="7">
        <v>9.1999999999999993</v>
      </c>
      <c r="H39" s="7">
        <v>39.5</v>
      </c>
      <c r="K39" s="6"/>
      <c r="L39" s="6"/>
      <c r="M39" s="6"/>
    </row>
    <row r="40" spans="1:13" x14ac:dyDescent="0.3">
      <c r="A40" s="7">
        <v>9</v>
      </c>
      <c r="B40" s="7">
        <v>9.1999999999999993</v>
      </c>
      <c r="C40" s="7">
        <v>39.5</v>
      </c>
      <c r="F40" s="7">
        <v>9.1999999999999993</v>
      </c>
      <c r="G40" s="7">
        <v>9.3000000000000007</v>
      </c>
      <c r="H40" s="7">
        <v>40</v>
      </c>
      <c r="K40" s="6"/>
      <c r="L40" s="6"/>
      <c r="M40" s="6"/>
    </row>
    <row r="41" spans="1:13" x14ac:dyDescent="0.3">
      <c r="A41" s="7">
        <v>9.1999999999999993</v>
      </c>
      <c r="B41" s="7">
        <v>9.3000000000000007</v>
      </c>
      <c r="C41" s="7">
        <v>40</v>
      </c>
      <c r="F41" s="7">
        <v>9.3000000000000007</v>
      </c>
      <c r="G41" s="7">
        <v>9.5</v>
      </c>
      <c r="H41" s="7">
        <v>40.5</v>
      </c>
      <c r="K41" s="6"/>
      <c r="L41" s="6"/>
      <c r="M41" s="6"/>
    </row>
    <row r="42" spans="1:13" x14ac:dyDescent="0.3">
      <c r="A42" s="7">
        <v>9.3000000000000007</v>
      </c>
      <c r="B42" s="7">
        <v>9.5</v>
      </c>
      <c r="C42" s="7">
        <v>40.5</v>
      </c>
      <c r="F42" s="7">
        <v>9.5</v>
      </c>
      <c r="G42" s="7">
        <v>9.6999999999999993</v>
      </c>
      <c r="H42" s="7">
        <v>41</v>
      </c>
      <c r="K42" s="6"/>
      <c r="L42" s="6"/>
      <c r="M42" s="6"/>
    </row>
    <row r="43" spans="1:13" x14ac:dyDescent="0.3">
      <c r="A43" s="7">
        <v>9.5</v>
      </c>
      <c r="B43" s="7">
        <v>9.6999999999999993</v>
      </c>
      <c r="C43" s="7">
        <v>41</v>
      </c>
      <c r="F43" s="7">
        <v>9.6999999999999993</v>
      </c>
      <c r="G43" s="7">
        <v>9.8000000000000007</v>
      </c>
      <c r="H43" s="7">
        <v>41.5</v>
      </c>
      <c r="K43" s="6"/>
      <c r="L43" s="6"/>
      <c r="M43" s="6"/>
    </row>
    <row r="44" spans="1:13" x14ac:dyDescent="0.3">
      <c r="A44" s="7">
        <v>9.6999999999999993</v>
      </c>
      <c r="B44" s="7">
        <v>9.8000000000000007</v>
      </c>
      <c r="C44" s="7">
        <v>41.5</v>
      </c>
      <c r="F44" s="7">
        <v>9.8000000000000007</v>
      </c>
      <c r="G44" s="7">
        <v>10</v>
      </c>
      <c r="H44" s="7">
        <v>42</v>
      </c>
      <c r="K44" s="6"/>
      <c r="L44" s="6"/>
      <c r="M44" s="6"/>
    </row>
    <row r="45" spans="1:13" x14ac:dyDescent="0.3">
      <c r="A45" s="7">
        <v>9.8000000000000007</v>
      </c>
      <c r="B45" s="7">
        <v>10</v>
      </c>
      <c r="C45" s="7">
        <v>42</v>
      </c>
      <c r="F45" s="7">
        <v>10</v>
      </c>
      <c r="G45" s="7">
        <v>10.199999999999999</v>
      </c>
      <c r="H45" s="7">
        <v>42.5</v>
      </c>
      <c r="K45" s="6"/>
      <c r="L45" s="6"/>
      <c r="M45" s="6"/>
    </row>
    <row r="46" spans="1:13" x14ac:dyDescent="0.3">
      <c r="A46" s="7">
        <v>10</v>
      </c>
      <c r="B46" s="7">
        <v>10.5</v>
      </c>
      <c r="C46" s="7">
        <v>42.5</v>
      </c>
      <c r="F46" s="7">
        <v>10.199999999999999</v>
      </c>
      <c r="G46" s="7">
        <v>10.3</v>
      </c>
      <c r="H46" s="7">
        <v>43</v>
      </c>
      <c r="K46" s="6"/>
      <c r="L46" s="6"/>
      <c r="M46" s="6"/>
    </row>
    <row r="47" spans="1:13" x14ac:dyDescent="0.3">
      <c r="A47" s="7">
        <v>10.5</v>
      </c>
      <c r="B47" s="7">
        <v>11</v>
      </c>
      <c r="C47" s="7">
        <v>43</v>
      </c>
      <c r="F47" s="7">
        <v>10.3</v>
      </c>
      <c r="G47" s="7">
        <v>10.5</v>
      </c>
      <c r="H47" s="7">
        <v>43.5</v>
      </c>
      <c r="K47" s="6"/>
      <c r="L47" s="6"/>
      <c r="M47" s="6"/>
    </row>
    <row r="48" spans="1:13" x14ac:dyDescent="0.3">
      <c r="A48" s="7">
        <v>11</v>
      </c>
      <c r="B48" s="7">
        <v>11.5</v>
      </c>
      <c r="C48" s="7">
        <v>43.5</v>
      </c>
      <c r="F48" s="7">
        <v>10.5</v>
      </c>
      <c r="G48" s="7">
        <v>10.7</v>
      </c>
      <c r="H48" s="7">
        <v>44</v>
      </c>
      <c r="K48" s="6"/>
      <c r="L48" s="6"/>
      <c r="M48" s="6"/>
    </row>
    <row r="49" spans="1:13" x14ac:dyDescent="0.3">
      <c r="A49" s="7">
        <v>11.5</v>
      </c>
      <c r="B49" s="7">
        <v>12</v>
      </c>
      <c r="C49" s="7">
        <v>44</v>
      </c>
      <c r="F49" s="7">
        <v>10.7</v>
      </c>
      <c r="G49" s="7">
        <v>10.8</v>
      </c>
      <c r="H49" s="7">
        <v>44.5</v>
      </c>
      <c r="K49" s="6"/>
      <c r="L49" s="6"/>
      <c r="M49" s="6"/>
    </row>
    <row r="50" spans="1:13" x14ac:dyDescent="0.3">
      <c r="A50" s="7">
        <v>12</v>
      </c>
      <c r="B50" s="7">
        <v>12.5</v>
      </c>
      <c r="C50" s="7">
        <v>44.5</v>
      </c>
      <c r="F50" s="7">
        <v>10.8</v>
      </c>
      <c r="G50" s="7">
        <v>11</v>
      </c>
      <c r="H50" s="7">
        <v>45</v>
      </c>
      <c r="K50" s="6"/>
      <c r="L50" s="6"/>
      <c r="M50" s="6"/>
    </row>
    <row r="51" spans="1:13" x14ac:dyDescent="0.3">
      <c r="A51" s="7">
        <v>12.5</v>
      </c>
      <c r="B51" s="7">
        <v>13</v>
      </c>
      <c r="C51" s="7">
        <v>45</v>
      </c>
      <c r="F51" s="7">
        <v>11</v>
      </c>
      <c r="G51" s="7">
        <v>11.2</v>
      </c>
      <c r="H51" s="7">
        <v>45.5</v>
      </c>
      <c r="K51" s="6"/>
      <c r="L51" s="6"/>
      <c r="M51" s="6"/>
    </row>
    <row r="52" spans="1:13" x14ac:dyDescent="0.3">
      <c r="A52" s="7">
        <v>13</v>
      </c>
      <c r="B52" s="7">
        <v>13.5</v>
      </c>
      <c r="C52" s="7">
        <v>45.5</v>
      </c>
      <c r="F52" s="7">
        <v>11.2</v>
      </c>
      <c r="G52" s="7">
        <v>11.3</v>
      </c>
      <c r="H52" s="7">
        <v>46</v>
      </c>
      <c r="K52" s="6"/>
      <c r="L52" s="6"/>
      <c r="M52" s="6"/>
    </row>
    <row r="53" spans="1:13" x14ac:dyDescent="0.3">
      <c r="A53" s="7">
        <v>13.5</v>
      </c>
      <c r="B53" s="7">
        <v>14</v>
      </c>
      <c r="C53" s="7">
        <v>46</v>
      </c>
      <c r="F53" s="7">
        <v>11.3</v>
      </c>
      <c r="G53" s="7">
        <v>11.7</v>
      </c>
      <c r="H53" s="7">
        <v>46.5</v>
      </c>
      <c r="K53" s="6"/>
      <c r="L53" s="6"/>
      <c r="M53" s="6"/>
    </row>
    <row r="54" spans="1:13" x14ac:dyDescent="0.3">
      <c r="A54" s="7">
        <v>14</v>
      </c>
      <c r="B54" s="7">
        <v>14.5</v>
      </c>
      <c r="C54" s="7">
        <v>46.5</v>
      </c>
      <c r="F54" s="7">
        <v>11.7</v>
      </c>
      <c r="G54" s="7">
        <v>12</v>
      </c>
      <c r="H54" s="7">
        <v>47</v>
      </c>
      <c r="K54" s="6"/>
      <c r="L54" s="6"/>
      <c r="M54" s="6"/>
    </row>
    <row r="55" spans="1:13" x14ac:dyDescent="0.3">
      <c r="A55" s="7">
        <v>14.5</v>
      </c>
      <c r="B55" s="7">
        <v>15</v>
      </c>
      <c r="C55" s="7">
        <v>47</v>
      </c>
      <c r="F55" s="7">
        <v>12</v>
      </c>
      <c r="G55" s="7">
        <v>12.3</v>
      </c>
      <c r="H55" s="7">
        <v>47.5</v>
      </c>
      <c r="K55" s="6"/>
      <c r="L55" s="6"/>
      <c r="M55" s="6"/>
    </row>
    <row r="56" spans="1:13" x14ac:dyDescent="0.3">
      <c r="A56" s="7">
        <v>15</v>
      </c>
      <c r="B56" s="7">
        <v>15.5</v>
      </c>
      <c r="C56" s="7">
        <v>47.5</v>
      </c>
      <c r="F56" s="7">
        <v>12.3</v>
      </c>
      <c r="G56" s="7">
        <v>12.7</v>
      </c>
      <c r="H56" s="7">
        <v>48</v>
      </c>
      <c r="K56" s="6"/>
      <c r="L56" s="6"/>
      <c r="M56" s="6"/>
    </row>
    <row r="57" spans="1:13" x14ac:dyDescent="0.3">
      <c r="A57" s="7">
        <v>15.5</v>
      </c>
      <c r="B57" s="7">
        <v>16</v>
      </c>
      <c r="C57" s="7">
        <v>48</v>
      </c>
      <c r="F57" s="7">
        <v>12.7</v>
      </c>
      <c r="G57" s="7">
        <v>13</v>
      </c>
      <c r="H57" s="7">
        <v>48.5</v>
      </c>
      <c r="K57" s="6"/>
      <c r="L57" s="6"/>
      <c r="M57" s="6"/>
    </row>
    <row r="58" spans="1:13" x14ac:dyDescent="0.3">
      <c r="A58" s="7">
        <v>16</v>
      </c>
      <c r="B58" s="7">
        <v>16.5</v>
      </c>
      <c r="C58" s="7">
        <v>48.5</v>
      </c>
      <c r="F58" s="7">
        <v>13</v>
      </c>
      <c r="G58" s="7">
        <v>13.3</v>
      </c>
      <c r="H58" s="7">
        <v>49</v>
      </c>
      <c r="K58" s="6"/>
      <c r="L58" s="6"/>
      <c r="M58" s="6"/>
    </row>
    <row r="59" spans="1:13" x14ac:dyDescent="0.3">
      <c r="A59" s="7">
        <v>16.5</v>
      </c>
      <c r="B59" s="7">
        <v>17</v>
      </c>
      <c r="C59" s="7">
        <v>49</v>
      </c>
      <c r="F59" s="7">
        <v>13.3</v>
      </c>
      <c r="G59" s="7">
        <v>13.7</v>
      </c>
      <c r="H59" s="7">
        <v>49.5</v>
      </c>
      <c r="K59" s="6"/>
      <c r="L59" s="6"/>
      <c r="M59" s="6"/>
    </row>
    <row r="60" spans="1:13" x14ac:dyDescent="0.3">
      <c r="A60" s="7">
        <v>17</v>
      </c>
      <c r="B60" s="7">
        <v>17.5</v>
      </c>
      <c r="C60" s="7">
        <v>49.5</v>
      </c>
      <c r="F60" s="7">
        <v>13.7</v>
      </c>
      <c r="G60" s="7">
        <v>14</v>
      </c>
      <c r="H60" s="7">
        <v>50</v>
      </c>
      <c r="K60" s="6"/>
      <c r="L60" s="6"/>
      <c r="M60" s="6"/>
    </row>
    <row r="61" spans="1:13" x14ac:dyDescent="0.3">
      <c r="A61" s="7">
        <v>17.5</v>
      </c>
      <c r="B61" s="7" t="s">
        <v>11</v>
      </c>
      <c r="C61" s="7">
        <v>50</v>
      </c>
      <c r="F61" s="7">
        <v>14</v>
      </c>
      <c r="G61" s="7">
        <v>14.3</v>
      </c>
      <c r="H61" s="7">
        <v>50.5</v>
      </c>
      <c r="K61" s="6"/>
      <c r="L61" s="6"/>
      <c r="M61" s="6"/>
    </row>
    <row r="62" spans="1:13" x14ac:dyDescent="0.3">
      <c r="F62" s="7">
        <v>14.3</v>
      </c>
      <c r="G62" s="7">
        <v>14.7</v>
      </c>
      <c r="H62" s="7">
        <v>51</v>
      </c>
      <c r="K62" s="6"/>
      <c r="L62" s="6"/>
      <c r="M62" s="6"/>
    </row>
    <row r="63" spans="1:13" x14ac:dyDescent="0.3">
      <c r="F63" s="7">
        <v>14.7</v>
      </c>
      <c r="G63" s="7">
        <v>15</v>
      </c>
      <c r="H63" s="7">
        <v>51.5</v>
      </c>
      <c r="K63" s="6"/>
      <c r="L63" s="6"/>
      <c r="M63" s="6"/>
    </row>
    <row r="64" spans="1:13" x14ac:dyDescent="0.3">
      <c r="F64" s="7">
        <v>15</v>
      </c>
      <c r="G64" s="7">
        <v>15.3</v>
      </c>
      <c r="H64" s="7">
        <v>52</v>
      </c>
      <c r="K64" s="6"/>
      <c r="L64" s="6"/>
      <c r="M64" s="6"/>
    </row>
    <row r="65" spans="6:13" x14ac:dyDescent="0.3">
      <c r="F65" s="7">
        <v>15.3</v>
      </c>
      <c r="G65" s="7">
        <v>15.7</v>
      </c>
      <c r="H65" s="7">
        <v>52.5</v>
      </c>
      <c r="K65" s="6"/>
      <c r="L65" s="6"/>
      <c r="M65" s="6"/>
    </row>
    <row r="66" spans="6:13" x14ac:dyDescent="0.3">
      <c r="F66" s="7">
        <v>15.7</v>
      </c>
      <c r="G66" s="7">
        <v>16</v>
      </c>
      <c r="H66" s="7">
        <v>53</v>
      </c>
      <c r="K66" s="6"/>
      <c r="L66" s="6"/>
      <c r="M66" s="6"/>
    </row>
    <row r="67" spans="6:13" x14ac:dyDescent="0.3">
      <c r="F67" s="7">
        <v>16</v>
      </c>
      <c r="G67" s="7">
        <v>16.3</v>
      </c>
      <c r="H67" s="7">
        <v>53.5</v>
      </c>
      <c r="K67" s="6"/>
      <c r="L67" s="6"/>
      <c r="M67" s="6"/>
    </row>
    <row r="68" spans="6:13" x14ac:dyDescent="0.3">
      <c r="F68" s="7">
        <v>16.3</v>
      </c>
      <c r="G68" s="7">
        <v>16.7</v>
      </c>
      <c r="H68" s="7">
        <v>54</v>
      </c>
      <c r="K68" s="6"/>
      <c r="L68" s="6"/>
      <c r="M68" s="6"/>
    </row>
    <row r="69" spans="6:13" x14ac:dyDescent="0.3">
      <c r="F69" s="7">
        <v>16.7</v>
      </c>
      <c r="G69" s="7">
        <v>17</v>
      </c>
      <c r="H69" s="7">
        <v>54.5</v>
      </c>
      <c r="K69" s="6"/>
      <c r="L69" s="6"/>
      <c r="M69" s="6"/>
    </row>
    <row r="70" spans="6:13" x14ac:dyDescent="0.3">
      <c r="F70" s="7">
        <v>17</v>
      </c>
      <c r="G70" s="7">
        <v>17.3</v>
      </c>
      <c r="H70" s="7">
        <v>55</v>
      </c>
      <c r="K70" s="6"/>
      <c r="L70" s="6"/>
      <c r="M70" s="6"/>
    </row>
    <row r="71" spans="6:13" x14ac:dyDescent="0.3">
      <c r="F71" s="7">
        <v>17.3</v>
      </c>
      <c r="G71" s="7">
        <v>17.7</v>
      </c>
      <c r="H71" s="7">
        <v>55.5</v>
      </c>
      <c r="K71" s="6"/>
      <c r="L71" s="6"/>
      <c r="M71" s="6"/>
    </row>
    <row r="72" spans="6:13" x14ac:dyDescent="0.3">
      <c r="F72" s="7">
        <v>17.7</v>
      </c>
      <c r="G72" s="7">
        <v>18</v>
      </c>
      <c r="H72" s="7">
        <v>56</v>
      </c>
      <c r="K72" s="6"/>
      <c r="L72" s="6"/>
      <c r="M72" s="6"/>
    </row>
    <row r="73" spans="6:13" x14ac:dyDescent="0.3">
      <c r="F73" s="7">
        <v>18</v>
      </c>
      <c r="G73" s="7">
        <v>18.3</v>
      </c>
      <c r="H73" s="7">
        <v>56.5</v>
      </c>
      <c r="K73" s="6"/>
      <c r="L73" s="6"/>
      <c r="M73" s="6"/>
    </row>
    <row r="74" spans="6:13" x14ac:dyDescent="0.3">
      <c r="F74" s="7">
        <v>18.3</v>
      </c>
      <c r="G74" s="7">
        <v>18.7</v>
      </c>
      <c r="H74" s="7">
        <v>57</v>
      </c>
      <c r="K74" s="6"/>
      <c r="L74" s="6"/>
      <c r="M74" s="6"/>
    </row>
    <row r="75" spans="6:13" x14ac:dyDescent="0.3">
      <c r="F75" s="7">
        <v>18.7</v>
      </c>
      <c r="G75" s="7">
        <v>19</v>
      </c>
      <c r="H75" s="7">
        <v>57.5</v>
      </c>
      <c r="K75" s="6"/>
      <c r="L75" s="6"/>
      <c r="M75" s="6"/>
    </row>
    <row r="76" spans="6:13" x14ac:dyDescent="0.3">
      <c r="F76" s="7">
        <v>19</v>
      </c>
      <c r="G76" s="7">
        <v>19.3</v>
      </c>
      <c r="H76" s="7">
        <v>58</v>
      </c>
      <c r="K76" s="6"/>
      <c r="L76" s="6"/>
      <c r="M76" s="6"/>
    </row>
    <row r="77" spans="6:13" x14ac:dyDescent="0.3">
      <c r="F77" s="7">
        <v>19.3</v>
      </c>
      <c r="G77" s="7">
        <v>19.7</v>
      </c>
      <c r="H77" s="7">
        <v>58.5</v>
      </c>
      <c r="K77" s="6"/>
      <c r="L77" s="6"/>
      <c r="M77" s="6"/>
    </row>
    <row r="78" spans="6:13" x14ac:dyDescent="0.3">
      <c r="F78" s="7">
        <v>19.7</v>
      </c>
      <c r="G78" s="7">
        <v>20</v>
      </c>
      <c r="H78" s="7">
        <v>59</v>
      </c>
      <c r="K78" s="6"/>
      <c r="L78" s="6"/>
      <c r="M78" s="6"/>
    </row>
    <row r="79" spans="6:13" x14ac:dyDescent="0.3">
      <c r="F79" s="7">
        <v>20</v>
      </c>
      <c r="G79" s="7">
        <v>20.3</v>
      </c>
      <c r="H79" s="7">
        <v>59.5</v>
      </c>
      <c r="K79" s="6"/>
      <c r="L79" s="6"/>
      <c r="M79" s="6"/>
    </row>
    <row r="80" spans="6:13" x14ac:dyDescent="0.3">
      <c r="F80" s="7">
        <v>20.3</v>
      </c>
      <c r="G80" s="7">
        <v>20.7</v>
      </c>
      <c r="H80" s="7">
        <v>60</v>
      </c>
      <c r="K80" s="6"/>
      <c r="L80" s="6"/>
      <c r="M80" s="6"/>
    </row>
    <row r="81" spans="6:13" x14ac:dyDescent="0.3">
      <c r="F81" s="7">
        <v>20.7</v>
      </c>
      <c r="G81" s="7">
        <v>21</v>
      </c>
      <c r="H81" s="7">
        <v>60.5</v>
      </c>
      <c r="K81" s="6"/>
      <c r="L81" s="6"/>
      <c r="M81" s="6"/>
    </row>
    <row r="82" spans="6:13" x14ac:dyDescent="0.3">
      <c r="F82" s="7">
        <v>21</v>
      </c>
      <c r="G82" s="7" t="s">
        <v>11</v>
      </c>
      <c r="H82" s="7">
        <v>62.5</v>
      </c>
      <c r="K82" s="6"/>
      <c r="L82" s="6"/>
      <c r="M82" s="6"/>
    </row>
    <row r="83" spans="6:13" x14ac:dyDescent="0.3">
      <c r="K83" s="6"/>
      <c r="L83" s="6"/>
      <c r="M83" s="6"/>
    </row>
    <row r="84" spans="6:13" x14ac:dyDescent="0.3">
      <c r="K84" s="6"/>
      <c r="L84" s="6"/>
      <c r="M84" s="6"/>
    </row>
    <row r="85" spans="6:13" x14ac:dyDescent="0.3">
      <c r="K85" s="6"/>
      <c r="L85" s="6"/>
      <c r="M85" s="6"/>
    </row>
    <row r="86" spans="6:13" x14ac:dyDescent="0.3">
      <c r="K86" s="6"/>
      <c r="L86" s="6"/>
      <c r="M86" s="6"/>
    </row>
    <row r="87" spans="6:13" x14ac:dyDescent="0.3">
      <c r="K87" s="6"/>
      <c r="L87" s="6"/>
      <c r="M87" s="6"/>
    </row>
    <row r="88" spans="6:13" x14ac:dyDescent="0.3">
      <c r="K88" s="6"/>
      <c r="L88" s="6"/>
      <c r="M88" s="6"/>
    </row>
    <row r="89" spans="6:13" x14ac:dyDescent="0.3">
      <c r="K89" s="6"/>
      <c r="L89" s="6"/>
      <c r="M89" s="6"/>
    </row>
    <row r="90" spans="6:13" x14ac:dyDescent="0.3">
      <c r="K90" s="6"/>
      <c r="L90" s="6"/>
      <c r="M90" s="6"/>
    </row>
    <row r="91" spans="6:13" x14ac:dyDescent="0.3">
      <c r="K91" s="6"/>
      <c r="L91" s="6"/>
      <c r="M91" s="6"/>
    </row>
    <row r="92" spans="6:13" x14ac:dyDescent="0.3">
      <c r="K92" s="6"/>
      <c r="L92" s="6"/>
      <c r="M92" s="6"/>
    </row>
    <row r="93" spans="6:13" x14ac:dyDescent="0.3">
      <c r="K93" s="6"/>
      <c r="L93" s="6"/>
      <c r="M93" s="6"/>
    </row>
    <row r="94" spans="6:13" x14ac:dyDescent="0.3">
      <c r="K94" s="6"/>
      <c r="L94" s="6"/>
      <c r="M94" s="6"/>
    </row>
    <row r="95" spans="6:13" x14ac:dyDescent="0.3">
      <c r="K95" s="6"/>
      <c r="L95" s="6"/>
      <c r="M95" s="6"/>
    </row>
    <row r="96" spans="6:13" x14ac:dyDescent="0.3">
      <c r="K96" s="6"/>
      <c r="L96" s="6"/>
      <c r="M96" s="6"/>
    </row>
    <row r="97" spans="11:13" x14ac:dyDescent="0.3">
      <c r="K97" s="6"/>
      <c r="L97" s="6"/>
      <c r="M97" s="6"/>
    </row>
    <row r="98" spans="11:13" x14ac:dyDescent="0.3">
      <c r="K98" s="6"/>
      <c r="L98" s="6"/>
      <c r="M98" s="6"/>
    </row>
    <row r="99" spans="11:13" x14ac:dyDescent="0.3">
      <c r="K99" s="6"/>
      <c r="L99" s="6"/>
      <c r="M99" s="6"/>
    </row>
    <row r="100" spans="11:13" x14ac:dyDescent="0.3">
      <c r="K100" s="6"/>
      <c r="L100" s="6"/>
      <c r="M100" s="6"/>
    </row>
    <row r="101" spans="11:13" x14ac:dyDescent="0.3">
      <c r="K101" s="6"/>
      <c r="L101" s="6"/>
      <c r="M101" s="6"/>
    </row>
    <row r="102" spans="11:13" x14ac:dyDescent="0.3">
      <c r="K102" s="6"/>
      <c r="L102" s="6"/>
      <c r="M102" s="6"/>
    </row>
    <row r="103" spans="11:13" x14ac:dyDescent="0.3">
      <c r="K103" s="6"/>
      <c r="L103" s="6"/>
      <c r="M103" s="6"/>
    </row>
    <row r="104" spans="11:13" x14ac:dyDescent="0.3">
      <c r="K104" s="6"/>
      <c r="L104" s="6"/>
      <c r="M104" s="6"/>
    </row>
    <row r="105" spans="11:13" x14ac:dyDescent="0.3">
      <c r="K105" s="6"/>
      <c r="L105" s="6"/>
      <c r="M105" s="6"/>
    </row>
    <row r="106" spans="11:13" x14ac:dyDescent="0.3">
      <c r="K106" s="6"/>
      <c r="L106" s="6"/>
      <c r="M106" s="6"/>
    </row>
    <row r="107" spans="11:13" x14ac:dyDescent="0.3">
      <c r="K107" s="6"/>
      <c r="L107" s="6"/>
      <c r="M107" s="6"/>
    </row>
    <row r="108" spans="11:13" x14ac:dyDescent="0.3">
      <c r="K108" s="6"/>
      <c r="L108" s="6"/>
      <c r="M108" s="6"/>
    </row>
    <row r="109" spans="11:13" x14ac:dyDescent="0.3">
      <c r="K109" s="6"/>
      <c r="L109" s="6"/>
      <c r="M109" s="6"/>
    </row>
    <row r="110" spans="11:13" x14ac:dyDescent="0.3">
      <c r="K110" s="6"/>
      <c r="L110" s="6"/>
      <c r="M110" s="6"/>
    </row>
    <row r="111" spans="11:13" x14ac:dyDescent="0.3">
      <c r="K111" s="6"/>
      <c r="L111" s="6"/>
      <c r="M111" s="6"/>
    </row>
    <row r="112" spans="11:13" x14ac:dyDescent="0.3">
      <c r="K112" s="6"/>
      <c r="L112" s="6"/>
      <c r="M112" s="6"/>
    </row>
    <row r="113" spans="11:13" x14ac:dyDescent="0.3">
      <c r="K113" s="6"/>
      <c r="L113" s="6"/>
      <c r="M113" s="6"/>
    </row>
    <row r="114" spans="11:13" x14ac:dyDescent="0.3">
      <c r="K114" s="6"/>
      <c r="L114" s="6"/>
      <c r="M114" s="6"/>
    </row>
    <row r="115" spans="11:13" x14ac:dyDescent="0.3">
      <c r="K115" s="6"/>
      <c r="L115" s="6"/>
      <c r="M115" s="6"/>
    </row>
    <row r="116" spans="11:13" x14ac:dyDescent="0.3">
      <c r="K116" s="6"/>
      <c r="L116" s="6"/>
      <c r="M116" s="6"/>
    </row>
    <row r="117" spans="11:13" x14ac:dyDescent="0.3">
      <c r="K117" s="6"/>
      <c r="L117" s="6"/>
      <c r="M117" s="6"/>
    </row>
    <row r="118" spans="11:13" x14ac:dyDescent="0.3">
      <c r="K118" s="6"/>
      <c r="L118" s="6"/>
      <c r="M118" s="6"/>
    </row>
    <row r="119" spans="11:13" x14ac:dyDescent="0.3">
      <c r="K119" s="6"/>
      <c r="L119" s="6"/>
      <c r="M119" s="6"/>
    </row>
    <row r="120" spans="11:13" x14ac:dyDescent="0.3">
      <c r="K120" s="6"/>
      <c r="L120" s="6"/>
      <c r="M120" s="6"/>
    </row>
    <row r="121" spans="11:13" x14ac:dyDescent="0.3">
      <c r="K121" s="6"/>
      <c r="L121" s="6"/>
      <c r="M121" s="6"/>
    </row>
    <row r="122" spans="11:13" x14ac:dyDescent="0.3">
      <c r="K122" s="6"/>
      <c r="L122" s="6"/>
      <c r="M122" s="6"/>
    </row>
    <row r="123" spans="11:13" x14ac:dyDescent="0.3">
      <c r="K123" s="6"/>
      <c r="L123" s="6"/>
      <c r="M123" s="6"/>
    </row>
    <row r="124" spans="11:13" x14ac:dyDescent="0.3">
      <c r="K124" s="6"/>
      <c r="L124" s="6"/>
      <c r="M124" s="6"/>
    </row>
    <row r="125" spans="11:13" x14ac:dyDescent="0.3">
      <c r="K125" s="6"/>
      <c r="L125" s="6"/>
      <c r="M125" s="6"/>
    </row>
    <row r="126" spans="11:13" x14ac:dyDescent="0.3">
      <c r="K126" s="6"/>
      <c r="L126" s="6"/>
      <c r="M126" s="6"/>
    </row>
    <row r="127" spans="11:13" x14ac:dyDescent="0.3">
      <c r="K127" s="6"/>
      <c r="L127" s="6"/>
      <c r="M127" s="6"/>
    </row>
    <row r="128" spans="11:13" x14ac:dyDescent="0.3">
      <c r="K128" s="6"/>
      <c r="L128" s="6"/>
      <c r="M128" s="6"/>
    </row>
    <row r="129" spans="11:13" x14ac:dyDescent="0.3">
      <c r="K129" s="6"/>
      <c r="L129" s="6"/>
      <c r="M129" s="6"/>
    </row>
    <row r="130" spans="11:13" x14ac:dyDescent="0.3">
      <c r="K130" s="6"/>
      <c r="L130" s="6"/>
      <c r="M130" s="6"/>
    </row>
    <row r="131" spans="11:13" x14ac:dyDescent="0.3">
      <c r="K131" s="6"/>
      <c r="L131" s="6"/>
      <c r="M131" s="6"/>
    </row>
    <row r="132" spans="11:13" x14ac:dyDescent="0.3">
      <c r="K132" s="6"/>
      <c r="L132" s="6"/>
      <c r="M132" s="6"/>
    </row>
    <row r="133" spans="11:13" x14ac:dyDescent="0.3">
      <c r="K133" s="6"/>
      <c r="L133" s="6"/>
      <c r="M133" s="6"/>
    </row>
    <row r="134" spans="11:13" x14ac:dyDescent="0.3">
      <c r="K134" s="6"/>
      <c r="L134" s="6"/>
      <c r="M134" s="6"/>
    </row>
    <row r="135" spans="11:13" x14ac:dyDescent="0.3">
      <c r="K135" s="6"/>
      <c r="L135" s="6"/>
      <c r="M135" s="6"/>
    </row>
    <row r="136" spans="11:13" x14ac:dyDescent="0.3">
      <c r="K136" s="6"/>
      <c r="L136" s="6"/>
      <c r="M136" s="6"/>
    </row>
    <row r="137" spans="11:13" x14ac:dyDescent="0.3">
      <c r="K137" s="6"/>
      <c r="L137" s="6"/>
      <c r="M137" s="6"/>
    </row>
    <row r="138" spans="11:13" x14ac:dyDescent="0.3">
      <c r="K138" s="6"/>
      <c r="L138" s="6"/>
      <c r="M138" s="6"/>
    </row>
    <row r="139" spans="11:13" x14ac:dyDescent="0.3">
      <c r="K139" s="6"/>
      <c r="L139" s="6"/>
      <c r="M139" s="6"/>
    </row>
    <row r="140" spans="11:13" x14ac:dyDescent="0.3">
      <c r="K140" s="6"/>
      <c r="L140" s="6"/>
      <c r="M140" s="6"/>
    </row>
    <row r="141" spans="11:13" x14ac:dyDescent="0.3">
      <c r="K141" s="6"/>
      <c r="L141" s="6"/>
      <c r="M141" s="6"/>
    </row>
    <row r="142" spans="11:13" x14ac:dyDescent="0.3">
      <c r="K142" s="6"/>
      <c r="L142" s="6"/>
      <c r="M142" s="6"/>
    </row>
    <row r="143" spans="11:13" x14ac:dyDescent="0.3">
      <c r="K143" s="6"/>
      <c r="L143" s="6"/>
      <c r="M143" s="6"/>
    </row>
    <row r="144" spans="11:13" x14ac:dyDescent="0.3">
      <c r="K144" s="6"/>
      <c r="L144" s="6"/>
      <c r="M144" s="6"/>
    </row>
    <row r="145" spans="11:13" x14ac:dyDescent="0.3">
      <c r="K145" s="6"/>
      <c r="L145" s="6"/>
      <c r="M145" s="6"/>
    </row>
    <row r="146" spans="11:13" x14ac:dyDescent="0.3">
      <c r="K146" s="6"/>
      <c r="L146" s="6"/>
      <c r="M146" s="6"/>
    </row>
    <row r="147" spans="11:13" x14ac:dyDescent="0.3">
      <c r="K147" s="6"/>
      <c r="L147" s="6"/>
      <c r="M147" s="6"/>
    </row>
    <row r="148" spans="11:13" x14ac:dyDescent="0.3">
      <c r="K148" s="6"/>
      <c r="L148" s="6"/>
      <c r="M148" s="6"/>
    </row>
    <row r="149" spans="11:13" x14ac:dyDescent="0.3">
      <c r="K149" s="6"/>
      <c r="L149" s="6"/>
      <c r="M149" s="6"/>
    </row>
    <row r="150" spans="11:13" x14ac:dyDescent="0.3">
      <c r="K150" s="6"/>
      <c r="L150" s="6"/>
      <c r="M150" s="6"/>
    </row>
    <row r="151" spans="11:13" x14ac:dyDescent="0.3">
      <c r="K151" s="6"/>
      <c r="L151" s="6"/>
      <c r="M151" s="6"/>
    </row>
    <row r="152" spans="11:13" x14ac:dyDescent="0.3">
      <c r="K152" s="6"/>
      <c r="L152" s="6"/>
      <c r="M152" s="6"/>
    </row>
    <row r="153" spans="11:13" x14ac:dyDescent="0.3">
      <c r="K153" s="6"/>
      <c r="L153" s="6"/>
      <c r="M153" s="6"/>
    </row>
    <row r="154" spans="11:13" x14ac:dyDescent="0.3">
      <c r="K154" s="6"/>
      <c r="L154" s="6"/>
      <c r="M154" s="6"/>
    </row>
    <row r="155" spans="11:13" x14ac:dyDescent="0.3">
      <c r="K155" s="6"/>
      <c r="L155" s="6"/>
      <c r="M155" s="6"/>
    </row>
    <row r="156" spans="11:13" x14ac:dyDescent="0.3">
      <c r="K156" s="6"/>
      <c r="L156" s="6"/>
      <c r="M156" s="6"/>
    </row>
    <row r="157" spans="11:13" x14ac:dyDescent="0.3">
      <c r="K157" s="6"/>
      <c r="L157" s="6"/>
      <c r="M157" s="6"/>
    </row>
    <row r="158" spans="11:13" x14ac:dyDescent="0.3">
      <c r="K158" s="6"/>
      <c r="L158" s="6"/>
      <c r="M158" s="6"/>
    </row>
    <row r="159" spans="11:13" x14ac:dyDescent="0.3">
      <c r="K159" s="6"/>
      <c r="L159" s="6"/>
      <c r="M159" s="6"/>
    </row>
    <row r="160" spans="11:13" x14ac:dyDescent="0.3">
      <c r="K160" s="6"/>
      <c r="L160" s="6"/>
      <c r="M160" s="6"/>
    </row>
    <row r="161" spans="11:13" x14ac:dyDescent="0.3">
      <c r="K161" s="6"/>
      <c r="L161" s="6"/>
      <c r="M161" s="6"/>
    </row>
    <row r="162" spans="11:13" x14ac:dyDescent="0.3">
      <c r="K162" s="6"/>
      <c r="L162" s="6"/>
      <c r="M162" s="6"/>
    </row>
    <row r="163" spans="11:13" x14ac:dyDescent="0.3">
      <c r="K163" s="6"/>
      <c r="L163" s="6"/>
      <c r="M163" s="6"/>
    </row>
    <row r="164" spans="11:13" x14ac:dyDescent="0.3">
      <c r="K164" s="6"/>
      <c r="L164" s="6"/>
      <c r="M164" s="6"/>
    </row>
    <row r="165" spans="11:13" x14ac:dyDescent="0.3">
      <c r="K165" s="6"/>
      <c r="L165" s="6"/>
      <c r="M165" s="6"/>
    </row>
    <row r="166" spans="11:13" x14ac:dyDescent="0.3">
      <c r="K166" s="6"/>
      <c r="L166" s="6"/>
      <c r="M166" s="6"/>
    </row>
    <row r="167" spans="11:13" x14ac:dyDescent="0.3">
      <c r="K167" s="6"/>
      <c r="L167" s="6"/>
      <c r="M167" s="6"/>
    </row>
    <row r="168" spans="11:13" x14ac:dyDescent="0.3">
      <c r="K168" s="6"/>
      <c r="L168" s="6"/>
      <c r="M168" s="6"/>
    </row>
    <row r="169" spans="11:13" x14ac:dyDescent="0.3">
      <c r="K169" s="6"/>
      <c r="L169" s="6"/>
      <c r="M169" s="6"/>
    </row>
    <row r="170" spans="11:13" x14ac:dyDescent="0.3">
      <c r="K170" s="6"/>
      <c r="L170" s="6"/>
      <c r="M170" s="6"/>
    </row>
    <row r="171" spans="11:13" x14ac:dyDescent="0.3">
      <c r="K171" s="6"/>
      <c r="L171" s="6"/>
      <c r="M171" s="6"/>
    </row>
    <row r="172" spans="11:13" x14ac:dyDescent="0.3">
      <c r="K172" s="6"/>
      <c r="L172" s="6"/>
      <c r="M172" s="6"/>
    </row>
    <row r="173" spans="11:13" x14ac:dyDescent="0.3">
      <c r="K173" s="6"/>
      <c r="L173" s="6"/>
      <c r="M173" s="6"/>
    </row>
    <row r="174" spans="11:13" x14ac:dyDescent="0.3">
      <c r="K174" s="6"/>
      <c r="L174" s="6"/>
      <c r="M174" s="6"/>
    </row>
    <row r="175" spans="11:13" x14ac:dyDescent="0.3">
      <c r="K175" s="6"/>
      <c r="L175" s="6"/>
      <c r="M175" s="6"/>
    </row>
    <row r="176" spans="11:13" x14ac:dyDescent="0.3">
      <c r="K176" s="6"/>
      <c r="L176" s="6"/>
      <c r="M176" s="6"/>
    </row>
    <row r="177" spans="11:13" x14ac:dyDescent="0.3">
      <c r="K177" s="6"/>
      <c r="L177" s="6"/>
      <c r="M177" s="6"/>
    </row>
    <row r="178" spans="11:13" x14ac:dyDescent="0.3">
      <c r="K178" s="6"/>
      <c r="L178" s="6"/>
      <c r="M178" s="6"/>
    </row>
    <row r="179" spans="11:13" x14ac:dyDescent="0.3">
      <c r="K179" s="6"/>
      <c r="L179" s="6"/>
      <c r="M179" s="6"/>
    </row>
    <row r="180" spans="11:13" x14ac:dyDescent="0.3">
      <c r="K180" s="6"/>
      <c r="L180" s="6"/>
      <c r="M180" s="6"/>
    </row>
    <row r="181" spans="11:13" x14ac:dyDescent="0.3">
      <c r="K181" s="6"/>
      <c r="L181" s="6"/>
      <c r="M181" s="6"/>
    </row>
    <row r="182" spans="11:13" x14ac:dyDescent="0.3">
      <c r="K182" s="6"/>
      <c r="L182" s="6"/>
      <c r="M182" s="6"/>
    </row>
    <row r="183" spans="11:13" x14ac:dyDescent="0.3">
      <c r="K183" s="6"/>
      <c r="L183" s="6"/>
      <c r="M183" s="6"/>
    </row>
    <row r="184" spans="11:13" x14ac:dyDescent="0.3">
      <c r="K184" s="6"/>
      <c r="L184" s="6"/>
      <c r="M184" s="6"/>
    </row>
    <row r="185" spans="11:13" x14ac:dyDescent="0.3">
      <c r="K185" s="6"/>
      <c r="L185" s="6"/>
      <c r="M185" s="6"/>
    </row>
    <row r="186" spans="11:13" x14ac:dyDescent="0.3">
      <c r="K186" s="6"/>
      <c r="L186" s="6"/>
      <c r="M186" s="6"/>
    </row>
    <row r="187" spans="11:13" x14ac:dyDescent="0.3">
      <c r="K187" s="6"/>
      <c r="L187" s="6"/>
      <c r="M187" s="6"/>
    </row>
    <row r="188" spans="11:13" x14ac:dyDescent="0.3">
      <c r="K188" s="6"/>
      <c r="L188" s="6"/>
      <c r="M188" s="6"/>
    </row>
    <row r="189" spans="11:13" x14ac:dyDescent="0.3">
      <c r="K189" s="6"/>
      <c r="L189" s="6"/>
      <c r="M189" s="6"/>
    </row>
    <row r="190" spans="11:13" x14ac:dyDescent="0.3">
      <c r="K190" s="6"/>
      <c r="L190" s="6"/>
      <c r="M190" s="6"/>
    </row>
    <row r="191" spans="11:13" x14ac:dyDescent="0.3">
      <c r="K191" s="6"/>
      <c r="L191" s="6"/>
      <c r="M191" s="6"/>
    </row>
    <row r="192" spans="11:13" x14ac:dyDescent="0.3">
      <c r="K192" s="6"/>
      <c r="L192" s="6"/>
      <c r="M192" s="6"/>
    </row>
    <row r="193" spans="11:13" x14ac:dyDescent="0.3">
      <c r="K193" s="6"/>
      <c r="L193" s="6"/>
      <c r="M193" s="6"/>
    </row>
    <row r="194" spans="11:13" x14ac:dyDescent="0.3">
      <c r="K194" s="6"/>
      <c r="L194" s="6"/>
      <c r="M194" s="6"/>
    </row>
    <row r="195" spans="11:13" x14ac:dyDescent="0.3">
      <c r="K195" s="6"/>
      <c r="L195" s="6"/>
      <c r="M195" s="6"/>
    </row>
    <row r="196" spans="11:13" x14ac:dyDescent="0.3">
      <c r="K196" s="6"/>
      <c r="L196" s="6"/>
      <c r="M196" s="6"/>
    </row>
    <row r="197" spans="11:13" x14ac:dyDescent="0.3">
      <c r="K197" s="6"/>
      <c r="L197" s="6"/>
      <c r="M197" s="6"/>
    </row>
    <row r="198" spans="11:13" x14ac:dyDescent="0.3">
      <c r="K198" s="6"/>
      <c r="L198" s="6"/>
      <c r="M198" s="6"/>
    </row>
    <row r="199" spans="11:13" x14ac:dyDescent="0.3">
      <c r="K199" s="6"/>
      <c r="L199" s="6"/>
      <c r="M199" s="6"/>
    </row>
    <row r="200" spans="11:13" x14ac:dyDescent="0.3">
      <c r="K200" s="6"/>
      <c r="L200" s="6"/>
      <c r="M200" s="6"/>
    </row>
    <row r="201" spans="11:13" x14ac:dyDescent="0.3">
      <c r="K201" s="6"/>
      <c r="L201" s="6"/>
      <c r="M201" s="6"/>
    </row>
    <row r="202" spans="11:13" x14ac:dyDescent="0.3">
      <c r="K202" s="6"/>
      <c r="L202" s="6"/>
      <c r="M202" s="6"/>
    </row>
    <row r="203" spans="11:13" x14ac:dyDescent="0.3">
      <c r="K203" s="6"/>
      <c r="L203" s="6"/>
      <c r="M203" s="6"/>
    </row>
    <row r="204" spans="11:13" x14ac:dyDescent="0.3">
      <c r="K204" s="6"/>
      <c r="L204" s="6"/>
      <c r="M204" s="6"/>
    </row>
    <row r="205" spans="11:13" x14ac:dyDescent="0.3">
      <c r="K205" s="6"/>
      <c r="L205" s="6"/>
      <c r="M205" s="6"/>
    </row>
    <row r="206" spans="11:13" x14ac:dyDescent="0.3">
      <c r="K206" s="6"/>
      <c r="L206" s="6"/>
      <c r="M206" s="6"/>
    </row>
    <row r="207" spans="11:13" x14ac:dyDescent="0.3">
      <c r="K207" s="6"/>
      <c r="L207" s="6"/>
      <c r="M207" s="6"/>
    </row>
    <row r="208" spans="11:13" x14ac:dyDescent="0.3">
      <c r="K208" s="6"/>
      <c r="L208" s="6"/>
      <c r="M208" s="6"/>
    </row>
    <row r="209" spans="11:13" x14ac:dyDescent="0.3">
      <c r="K209" s="6"/>
      <c r="L209" s="6"/>
      <c r="M209" s="6"/>
    </row>
    <row r="210" spans="11:13" x14ac:dyDescent="0.3">
      <c r="K210" s="6"/>
      <c r="L210" s="6"/>
      <c r="M210" s="6"/>
    </row>
    <row r="211" spans="11:13" x14ac:dyDescent="0.3">
      <c r="K211" s="6"/>
      <c r="L211" s="6"/>
      <c r="M211" s="6"/>
    </row>
    <row r="212" spans="11:13" x14ac:dyDescent="0.3">
      <c r="K212" s="6"/>
      <c r="L212" s="6"/>
      <c r="M212" s="6"/>
    </row>
    <row r="213" spans="11:13" x14ac:dyDescent="0.3">
      <c r="K213" s="6"/>
      <c r="L213" s="6"/>
      <c r="M213" s="6"/>
    </row>
    <row r="214" spans="11:13" x14ac:dyDescent="0.3">
      <c r="K214" s="6"/>
      <c r="L214" s="6"/>
      <c r="M214" s="6"/>
    </row>
    <row r="215" spans="11:13" x14ac:dyDescent="0.3">
      <c r="K215" s="6"/>
      <c r="L215" s="6"/>
      <c r="M215" s="6"/>
    </row>
    <row r="216" spans="11:13" x14ac:dyDescent="0.3">
      <c r="K216" s="6"/>
      <c r="L216" s="6"/>
      <c r="M216" s="6"/>
    </row>
    <row r="217" spans="11:13" x14ac:dyDescent="0.3">
      <c r="K217" s="6"/>
      <c r="L217" s="6"/>
      <c r="M217" s="6"/>
    </row>
    <row r="218" spans="11:13" x14ac:dyDescent="0.3">
      <c r="K218" s="6"/>
      <c r="L218" s="6"/>
      <c r="M218" s="6"/>
    </row>
    <row r="219" spans="11:13" x14ac:dyDescent="0.3">
      <c r="K219" s="6"/>
      <c r="L219" s="6"/>
      <c r="M219" s="6"/>
    </row>
    <row r="220" spans="11:13" x14ac:dyDescent="0.3">
      <c r="K220" s="6"/>
      <c r="L220" s="6"/>
      <c r="M220" s="6"/>
    </row>
    <row r="221" spans="11:13" x14ac:dyDescent="0.3">
      <c r="K221" s="6"/>
      <c r="L221" s="6"/>
      <c r="M221" s="6"/>
    </row>
    <row r="222" spans="11:13" x14ac:dyDescent="0.3">
      <c r="K222" s="6"/>
      <c r="L222" s="6"/>
      <c r="M222" s="6"/>
    </row>
    <row r="223" spans="11:13" x14ac:dyDescent="0.3">
      <c r="K223" s="6"/>
      <c r="L223" s="6"/>
      <c r="M223" s="6"/>
    </row>
    <row r="224" spans="11:13" x14ac:dyDescent="0.3">
      <c r="K224" s="6"/>
      <c r="L224" s="6"/>
      <c r="M224" s="6"/>
    </row>
    <row r="225" spans="11:13" x14ac:dyDescent="0.3">
      <c r="K225" s="6"/>
      <c r="L225" s="6"/>
      <c r="M225" s="6"/>
    </row>
    <row r="226" spans="11:13" x14ac:dyDescent="0.3">
      <c r="K226" s="6"/>
      <c r="L226" s="6"/>
      <c r="M226" s="6"/>
    </row>
    <row r="227" spans="11:13" x14ac:dyDescent="0.3">
      <c r="K227" s="6"/>
      <c r="L227" s="6"/>
      <c r="M227" s="6"/>
    </row>
    <row r="228" spans="11:13" x14ac:dyDescent="0.3">
      <c r="K228" s="6"/>
      <c r="L228" s="6"/>
      <c r="M228" s="6"/>
    </row>
    <row r="229" spans="11:13" x14ac:dyDescent="0.3">
      <c r="K229" s="6"/>
      <c r="L229" s="6"/>
      <c r="M229" s="6"/>
    </row>
    <row r="230" spans="11:13" x14ac:dyDescent="0.3">
      <c r="K230" s="6"/>
      <c r="L230" s="6"/>
      <c r="M230" s="6"/>
    </row>
    <row r="231" spans="11:13" x14ac:dyDescent="0.3">
      <c r="K231" s="6"/>
      <c r="L231" s="6"/>
      <c r="M231" s="6"/>
    </row>
    <row r="232" spans="11:13" x14ac:dyDescent="0.3">
      <c r="K232" s="6"/>
      <c r="L232" s="6"/>
      <c r="M232" s="6"/>
    </row>
    <row r="233" spans="11:13" x14ac:dyDescent="0.3">
      <c r="K233" s="6"/>
      <c r="L233" s="6"/>
      <c r="M233" s="6"/>
    </row>
    <row r="234" spans="11:13" x14ac:dyDescent="0.3">
      <c r="K234" s="6"/>
      <c r="L234" s="6"/>
      <c r="M234" s="6"/>
    </row>
    <row r="235" spans="11:13" x14ac:dyDescent="0.3">
      <c r="K235" s="6"/>
      <c r="L235" s="6"/>
      <c r="M235" s="6"/>
    </row>
    <row r="236" spans="11:13" x14ac:dyDescent="0.3">
      <c r="K236" s="6"/>
      <c r="L236" s="6"/>
      <c r="M236" s="6"/>
    </row>
    <row r="237" spans="11:13" x14ac:dyDescent="0.3">
      <c r="K237" s="6"/>
      <c r="L237" s="6"/>
      <c r="M237" s="6"/>
    </row>
    <row r="238" spans="11:13" x14ac:dyDescent="0.3">
      <c r="K238" s="6"/>
      <c r="L238" s="6"/>
      <c r="M238" s="6"/>
    </row>
    <row r="239" spans="11:13" x14ac:dyDescent="0.3">
      <c r="K239" s="6"/>
      <c r="L239" s="6"/>
      <c r="M239" s="6"/>
    </row>
    <row r="240" spans="11:13" x14ac:dyDescent="0.3">
      <c r="K240" s="6"/>
      <c r="L240" s="6"/>
      <c r="M240" s="6"/>
    </row>
    <row r="241" spans="11:13" x14ac:dyDescent="0.3">
      <c r="K241" s="6"/>
      <c r="L241" s="6"/>
      <c r="M241" s="6"/>
    </row>
    <row r="242" spans="11:13" x14ac:dyDescent="0.3">
      <c r="K242" s="6"/>
      <c r="L242" s="6"/>
      <c r="M242" s="6"/>
    </row>
    <row r="243" spans="11:13" x14ac:dyDescent="0.3">
      <c r="K243" s="6"/>
      <c r="L243" s="6"/>
      <c r="M243" s="6"/>
    </row>
    <row r="244" spans="11:13" x14ac:dyDescent="0.3">
      <c r="K244" s="6"/>
      <c r="L244" s="6"/>
      <c r="M244" s="6"/>
    </row>
    <row r="245" spans="11:13" x14ac:dyDescent="0.3">
      <c r="K245" s="6"/>
      <c r="L245" s="6"/>
      <c r="M245" s="6"/>
    </row>
    <row r="246" spans="11:13" x14ac:dyDescent="0.3">
      <c r="K246" s="6"/>
      <c r="L246" s="6"/>
      <c r="M246" s="6"/>
    </row>
    <row r="247" spans="11:13" x14ac:dyDescent="0.3">
      <c r="K247" s="6"/>
      <c r="L247" s="6"/>
      <c r="M247" s="6"/>
    </row>
    <row r="248" spans="11:13" x14ac:dyDescent="0.3">
      <c r="K248" s="6"/>
      <c r="L248" s="6"/>
      <c r="M248" s="6"/>
    </row>
    <row r="249" spans="11:13" x14ac:dyDescent="0.3">
      <c r="K249" s="6"/>
      <c r="L249" s="6"/>
      <c r="M249" s="6"/>
    </row>
    <row r="250" spans="11:13" x14ac:dyDescent="0.3">
      <c r="K250" s="6"/>
      <c r="L250" s="6"/>
      <c r="M250" s="6"/>
    </row>
    <row r="251" spans="11:13" x14ac:dyDescent="0.3">
      <c r="K251" s="6"/>
      <c r="L251" s="6"/>
      <c r="M251" s="6"/>
    </row>
    <row r="252" spans="11:13" x14ac:dyDescent="0.3">
      <c r="K252" s="6"/>
      <c r="L252" s="6"/>
      <c r="M252" s="6"/>
    </row>
    <row r="253" spans="11:13" x14ac:dyDescent="0.3">
      <c r="K253" s="6"/>
      <c r="L253" s="6"/>
      <c r="M253" s="6"/>
    </row>
    <row r="254" spans="11:13" x14ac:dyDescent="0.3">
      <c r="K254" s="6"/>
      <c r="L254" s="6"/>
      <c r="M254" s="6"/>
    </row>
    <row r="255" spans="11:13" x14ac:dyDescent="0.3">
      <c r="K255" s="6"/>
      <c r="L255" s="6"/>
      <c r="M255" s="6"/>
    </row>
    <row r="256" spans="11:13" x14ac:dyDescent="0.3">
      <c r="K256" s="6"/>
      <c r="L256" s="6"/>
      <c r="M256" s="6"/>
    </row>
    <row r="257" spans="11:13" x14ac:dyDescent="0.3">
      <c r="K257" s="6"/>
      <c r="L257" s="6"/>
      <c r="M257" s="6"/>
    </row>
    <row r="258" spans="11:13" x14ac:dyDescent="0.3">
      <c r="K258" s="6"/>
      <c r="L258" s="6"/>
      <c r="M258" s="6"/>
    </row>
    <row r="259" spans="11:13" x14ac:dyDescent="0.3">
      <c r="K259" s="6"/>
      <c r="L259" s="6"/>
      <c r="M259" s="6"/>
    </row>
    <row r="260" spans="11:13" x14ac:dyDescent="0.3">
      <c r="K260" s="6"/>
      <c r="L260" s="6"/>
      <c r="M260" s="6"/>
    </row>
    <row r="261" spans="11:13" x14ac:dyDescent="0.3">
      <c r="K261" s="6"/>
      <c r="L261" s="6"/>
      <c r="M261" s="6"/>
    </row>
    <row r="262" spans="11:13" x14ac:dyDescent="0.3">
      <c r="K262" s="6"/>
      <c r="L262" s="6"/>
      <c r="M262" s="6"/>
    </row>
    <row r="263" spans="11:13" x14ac:dyDescent="0.3">
      <c r="K263" s="6"/>
      <c r="L263" s="6"/>
      <c r="M263" s="6"/>
    </row>
    <row r="264" spans="11:13" x14ac:dyDescent="0.3">
      <c r="K264" s="6"/>
      <c r="L264" s="6"/>
      <c r="M264" s="6"/>
    </row>
    <row r="265" spans="11:13" x14ac:dyDescent="0.3">
      <c r="K265" s="6"/>
      <c r="L265" s="6"/>
      <c r="M265" s="6"/>
    </row>
    <row r="266" spans="11:13" x14ac:dyDescent="0.3">
      <c r="K266" s="6"/>
      <c r="L266" s="6"/>
      <c r="M266" s="6"/>
    </row>
    <row r="267" spans="11:13" x14ac:dyDescent="0.3">
      <c r="K267" s="6"/>
      <c r="L267" s="6"/>
      <c r="M267" s="6"/>
    </row>
    <row r="268" spans="11:13" x14ac:dyDescent="0.3">
      <c r="K268" s="6"/>
      <c r="L268" s="6"/>
      <c r="M268" s="6"/>
    </row>
    <row r="269" spans="11:13" x14ac:dyDescent="0.3">
      <c r="K269" s="6"/>
      <c r="L269" s="6"/>
      <c r="M269" s="6"/>
    </row>
    <row r="270" spans="11:13" x14ac:dyDescent="0.3">
      <c r="K270" s="6"/>
      <c r="L270" s="6"/>
      <c r="M270" s="6"/>
    </row>
    <row r="271" spans="11:13" x14ac:dyDescent="0.3">
      <c r="K271" s="6"/>
      <c r="L271" s="6"/>
      <c r="M271" s="6"/>
    </row>
    <row r="272" spans="11:13" x14ac:dyDescent="0.3">
      <c r="K272" s="6"/>
      <c r="L272" s="6"/>
      <c r="M272" s="6"/>
    </row>
    <row r="273" spans="11:13" x14ac:dyDescent="0.3">
      <c r="K273" s="6"/>
      <c r="L273" s="6"/>
      <c r="M273" s="6"/>
    </row>
    <row r="274" spans="11:13" x14ac:dyDescent="0.3">
      <c r="K274" s="6"/>
      <c r="L274" s="6"/>
      <c r="M274" s="6"/>
    </row>
    <row r="275" spans="11:13" x14ac:dyDescent="0.3">
      <c r="K275" s="6"/>
      <c r="L275" s="6"/>
      <c r="M275" s="6"/>
    </row>
    <row r="276" spans="11:13" x14ac:dyDescent="0.3">
      <c r="K276" s="6"/>
      <c r="L276" s="6"/>
      <c r="M276" s="6"/>
    </row>
    <row r="277" spans="11:13" x14ac:dyDescent="0.3">
      <c r="K277" s="6"/>
      <c r="L277" s="6"/>
      <c r="M277" s="6"/>
    </row>
    <row r="278" spans="11:13" x14ac:dyDescent="0.3">
      <c r="K278" s="6"/>
      <c r="L278" s="6"/>
      <c r="M278" s="6"/>
    </row>
    <row r="279" spans="11:13" x14ac:dyDescent="0.3">
      <c r="K279" s="6"/>
      <c r="L279" s="6"/>
      <c r="M279" s="6"/>
    </row>
    <row r="280" spans="11:13" x14ac:dyDescent="0.3">
      <c r="K280" s="6"/>
      <c r="L280" s="6"/>
      <c r="M280" s="6"/>
    </row>
    <row r="281" spans="11:13" x14ac:dyDescent="0.3">
      <c r="K281" s="6"/>
      <c r="L281" s="6"/>
      <c r="M281" s="6"/>
    </row>
    <row r="282" spans="11:13" x14ac:dyDescent="0.3">
      <c r="K282" s="6"/>
      <c r="L282" s="6"/>
      <c r="M282" s="6"/>
    </row>
    <row r="283" spans="11:13" x14ac:dyDescent="0.3">
      <c r="K283" s="6"/>
      <c r="L283" s="6"/>
      <c r="M283" s="6"/>
    </row>
    <row r="284" spans="11:13" x14ac:dyDescent="0.3">
      <c r="K284" s="6"/>
      <c r="L284" s="6"/>
      <c r="M284" s="6"/>
    </row>
    <row r="285" spans="11:13" x14ac:dyDescent="0.3">
      <c r="K285" s="6"/>
      <c r="L285" s="6"/>
      <c r="M285" s="6"/>
    </row>
    <row r="286" spans="11:13" x14ac:dyDescent="0.3">
      <c r="K286" s="6"/>
      <c r="L286" s="6"/>
      <c r="M286" s="6"/>
    </row>
    <row r="287" spans="11:13" x14ac:dyDescent="0.3">
      <c r="K287" s="6"/>
      <c r="L287" s="6"/>
      <c r="M287" s="6"/>
    </row>
    <row r="288" spans="11:13" x14ac:dyDescent="0.3">
      <c r="K288" s="6"/>
      <c r="L288" s="6"/>
      <c r="M288" s="6"/>
    </row>
    <row r="289" spans="11:13" x14ac:dyDescent="0.3">
      <c r="K289" s="6"/>
      <c r="L289" s="6"/>
      <c r="M289" s="6"/>
    </row>
    <row r="290" spans="11:13" x14ac:dyDescent="0.3">
      <c r="K290" s="6"/>
      <c r="L290" s="6"/>
      <c r="M290" s="6"/>
    </row>
    <row r="291" spans="11:13" x14ac:dyDescent="0.3">
      <c r="K291" s="6"/>
      <c r="L291" s="6"/>
      <c r="M291" s="6"/>
    </row>
    <row r="292" spans="11:13" x14ac:dyDescent="0.3">
      <c r="K292" s="6"/>
      <c r="L292" s="6"/>
      <c r="M292" s="6"/>
    </row>
    <row r="293" spans="11:13" x14ac:dyDescent="0.3">
      <c r="K293" s="6"/>
      <c r="L293" s="6"/>
      <c r="M293" s="6"/>
    </row>
    <row r="294" spans="11:13" x14ac:dyDescent="0.3">
      <c r="K294" s="6"/>
      <c r="L294" s="6"/>
      <c r="M294" s="6"/>
    </row>
    <row r="295" spans="11:13" x14ac:dyDescent="0.3">
      <c r="K295" s="6"/>
      <c r="L295" s="6"/>
      <c r="M295" s="6"/>
    </row>
    <row r="296" spans="11:13" x14ac:dyDescent="0.3">
      <c r="K296" s="6"/>
      <c r="L296" s="6"/>
      <c r="M296" s="6"/>
    </row>
    <row r="297" spans="11:13" x14ac:dyDescent="0.3">
      <c r="K297" s="6"/>
      <c r="L297" s="6"/>
      <c r="M297" s="6"/>
    </row>
    <row r="298" spans="11:13" x14ac:dyDescent="0.3">
      <c r="K298" s="6"/>
      <c r="L298" s="6"/>
      <c r="M298" s="6"/>
    </row>
    <row r="299" spans="11:13" x14ac:dyDescent="0.3">
      <c r="K299" s="6"/>
      <c r="L299" s="6"/>
      <c r="M299" s="6"/>
    </row>
    <row r="300" spans="11:13" x14ac:dyDescent="0.3">
      <c r="K300" s="6"/>
      <c r="L300" s="6"/>
      <c r="M300" s="6"/>
    </row>
    <row r="301" spans="11:13" x14ac:dyDescent="0.3">
      <c r="K301" s="6"/>
      <c r="L301" s="6"/>
      <c r="M301" s="6"/>
    </row>
    <row r="302" spans="11:13" x14ac:dyDescent="0.3">
      <c r="K302" s="6"/>
      <c r="L302" s="6"/>
      <c r="M302" s="6"/>
    </row>
    <row r="303" spans="11:13" x14ac:dyDescent="0.3">
      <c r="K303" s="6"/>
      <c r="L303" s="6"/>
      <c r="M303" s="6"/>
    </row>
    <row r="304" spans="11:13" x14ac:dyDescent="0.3">
      <c r="K304" s="6"/>
      <c r="L304" s="6"/>
      <c r="M304" s="6"/>
    </row>
    <row r="305" spans="10:13" x14ac:dyDescent="0.3">
      <c r="K305" s="6"/>
      <c r="L305" s="6"/>
      <c r="M305" s="6"/>
    </row>
    <row r="310" spans="10:13" x14ac:dyDescent="0.3">
      <c r="J310" s="1"/>
      <c r="K310" s="1"/>
      <c r="L310" s="1"/>
    </row>
  </sheetData>
  <sheetProtection algorithmName="SHA-512" hashValue="n6u8G/wMRLnCIgrwHLyIYA2uB+lIdx6P4q++Q4y/7gUCdGZoyhkQAc6SncDx5zuDhhiXvL1zmT3slsg20ce+fg==" saltValue="Gol9qZgjxbBPafwZy8IiDg==" spinCount="100000" sheet="1" selectLockedCells="1"/>
  <mergeCells count="3">
    <mergeCell ref="F3:H3"/>
    <mergeCell ref="K3:M3"/>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7D275C1F361F4CAD4CDE680C24111D" ma:contentTypeVersion="25" ma:contentTypeDescription="Create a new document." ma:contentTypeScope="" ma:versionID="cf6f3ef2a26f368dca30e964766925eb">
  <xsd:schema xmlns:xsd="http://www.w3.org/2001/XMLSchema" xmlns:xs="http://www.w3.org/2001/XMLSchema" xmlns:p="http://schemas.microsoft.com/office/2006/metadata/properties" xmlns:ns2="4a29e63b-ef62-44d2-be79-d78a942fda43" xmlns:ns3="3a93995c-2f59-466d-9065-fa6c9c5410b5" xmlns:ns4="45ab7314-6ee2-4801-b2cf-a27306d55ce5" targetNamespace="http://schemas.microsoft.com/office/2006/metadata/properties" ma:root="true" ma:fieldsID="6115bfac155476b6fd8051bfd0cee6ce" ns2:_="" ns3:_="" ns4:_="">
    <xsd:import namespace="4a29e63b-ef62-44d2-be79-d78a942fda43"/>
    <xsd:import namespace="3a93995c-2f59-466d-9065-fa6c9c5410b5"/>
    <xsd:import namespace="45ab7314-6ee2-4801-b2cf-a27306d55ce5"/>
    <xsd:element name="properties">
      <xsd:complexType>
        <xsd:sequence>
          <xsd:element name="documentManagement">
            <xsd:complexType>
              <xsd:all>
                <xsd:element ref="ns2:Notes0" minOccurs="0"/>
                <xsd:element ref="ns2:_Flow_SignoffStatus" minOccurs="0"/>
                <xsd:element ref="ns2:Audiences" minOccurs="0"/>
                <xsd:element ref="ns2:DocumentType" minOccurs="0"/>
                <xsd:element ref="ns2:ProjectLead" minOccurs="0"/>
                <xsd:element ref="ns2:Renewalyear"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4:TaxCatchAll" minOccurs="0"/>
                <xsd:element ref="ns2:MediaService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9e63b-ef62-44d2-be79-d78a942fda43" elementFormDefault="qualified">
    <xsd:import namespace="http://schemas.microsoft.com/office/2006/documentManagement/types"/>
    <xsd:import namespace="http://schemas.microsoft.com/office/infopath/2007/PartnerControls"/>
    <xsd:element name="Notes0" ma:index="2" nillable="true" ma:displayName="Notes" ma:description="This notice was sent to Dit on 19AUG23&#10;" ma:format="Dropdown" ma:internalName="Notes0">
      <xsd:simpleType>
        <xsd:restriction base="dms:Note">
          <xsd:maxLength value="255"/>
        </xsd:restriction>
      </xsd:simpleType>
    </xsd:element>
    <xsd:element name="_Flow_SignoffStatus" ma:index="3" nillable="true" ma:displayName="Sign-off status" ma:internalName="Sign_x002d_off_x0020_status" ma:readOnly="false">
      <xsd:simpleType>
        <xsd:restriction base="dms:Text"/>
      </xsd:simpleType>
    </xsd:element>
    <xsd:element name="Audiences" ma:index="5" nillable="true" ma:displayName="Audiences " ma:description="To whom the documents are targeted too" ma:format="Dropdown" ma:internalName="Audiences" ma:readOnly="false">
      <xsd:simpleType>
        <xsd:union memberTypes="dms:Text">
          <xsd:simpleType>
            <xsd:restriction base="dms:Choice">
              <xsd:enumeration value="Comms"/>
              <xsd:enumeration value="NAP"/>
              <xsd:enumeration value="Legal"/>
            </xsd:restriction>
          </xsd:simpleType>
        </xsd:union>
      </xsd:simpleType>
    </xsd:element>
    <xsd:element name="DocumentType" ma:index="6" nillable="true" ma:displayName="Document Type" ma:description="Single line of text describing the document" ma:format="Dropdown" ma:indexed="true" ma:internalName="DocumentType" ma:readOnly="false">
      <xsd:simpleType>
        <xsd:restriction base="dms:Text">
          <xsd:maxLength value="255"/>
        </xsd:restriction>
      </xsd:simpleType>
    </xsd:element>
    <xsd:element name="ProjectLead" ma:index="7" nillable="true" ma:displayName="Project Lead" ma:description="Lead of the Project" ma:format="Dropdown" ma:list="UserInfo" ma:SharePointGroup="0" ma:internalName="ProjectLead"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newalyear" ma:index="8" nillable="true" ma:displayName="Renewal year" ma:description="Year notice is due for renewal " ma:format="Dropdown" ma:indexed="true" ma:internalName="Renewalyear" ma:readOnly="false">
      <xsd:simpleType>
        <xsd:restriction base="dms:Choice">
          <xsd:enumeration value="2022"/>
          <xsd:enumeration value="2023"/>
          <xsd:enumeration value="2024"/>
          <xsd:enumeration value="2025"/>
          <xsd:enumeration value="2026"/>
          <xsd:enumeration value="2027"/>
          <xsd:enumeration value="Revoked"/>
          <xsd:enumeration value="Awaiting publication"/>
          <xsd:enumeration value="Project Phase"/>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hidden="true" ma:internalName="MediaServiceOCR" ma:readOnly="true">
      <xsd:simpleType>
        <xsd:restriction base="dms:Note"/>
      </xsd:simpleType>
    </xsd:element>
    <xsd:element name="MediaServiceLocation" ma:index="18" nillable="true" ma:displayName="Location" ma:hidden="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882f032-dad1-41cf-a60f-97869fdaafaa" ma:termSetId="09814cd3-568e-fe90-9814-8d621ff8fb84" ma:anchorId="fba54fb3-c3e1-fe81-a776-ca4b69148c4d" ma:open="true" ma:isKeyword="false">
      <xsd:complexType>
        <xsd:sequence>
          <xsd:element ref="pc:Terms" minOccurs="0" maxOccurs="1"/>
        </xsd:sequence>
      </xsd:complexType>
    </xsd:element>
    <xsd:element name="MediaServiceMetadata" ma:index="28" nillable="true" ma:displayName="MediaServiceMetadata" ma:hidden="true" ma:internalName="MediaService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93995c-2f59-466d-9065-fa6c9c5410b5" elementFormDefault="qualified">
    <xsd:import namespace="http://schemas.microsoft.com/office/2006/documentManagement/types"/>
    <xsd:import namespace="http://schemas.microsoft.com/office/infopath/2007/PartnerControls"/>
    <xsd:element name="SharedWithUsers" ma:index="1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b7314-6ee2-4801-b2cf-a27306d55ce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a3aa7e35-57e2-442c-83e6-dc733534ef78}" ma:internalName="TaxCatchAll" ma:readOnly="false" ma:showField="CatchAllData" ma:web="3a93995c-2f59-466d-9065-fa6c9c541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a93995c-2f59-466d-9065-fa6c9c5410b5">
      <UserInfo>
        <DisplayName>Cristian Pardo</DisplayName>
        <AccountId>884</AccountId>
        <AccountType/>
      </UserInfo>
      <UserInfo>
        <DisplayName>Steven Douglas</DisplayName>
        <AccountId>1472</AccountId>
        <AccountType/>
      </UserInfo>
      <UserInfo>
        <DisplayName>Communications</DisplayName>
        <AccountId>1577</AccountId>
        <AccountType/>
      </UserInfo>
      <UserInfo>
        <DisplayName>Rachel Bougie</DisplayName>
        <AccountId>144</AccountId>
        <AccountType/>
      </UserInfo>
      <UserInfo>
        <DisplayName>Fraser Thomas</DisplayName>
        <AccountId>21</AccountId>
        <AccountType/>
      </UserInfo>
    </SharedWithUsers>
    <ProjectLead xmlns="4a29e63b-ef62-44d2-be79-d78a942fda43">
      <UserInfo>
        <DisplayName/>
        <AccountId xsi:nil="true"/>
        <AccountType/>
      </UserInfo>
    </ProjectLead>
    <lcf76f155ced4ddcb4097134ff3c332f xmlns="4a29e63b-ef62-44d2-be79-d78a942fda43">
      <Terms xmlns="http://schemas.microsoft.com/office/infopath/2007/PartnerControls"/>
    </lcf76f155ced4ddcb4097134ff3c332f>
    <Renewalyear xmlns="4a29e63b-ef62-44d2-be79-d78a942fda43" xsi:nil="true"/>
    <TaxCatchAll xmlns="45ab7314-6ee2-4801-b2cf-a27306d55ce5" xsi:nil="true"/>
    <Audiences xmlns="4a29e63b-ef62-44d2-be79-d78a942fda43" xsi:nil="true"/>
    <DocumentType xmlns="4a29e63b-ef62-44d2-be79-d78a942fda43" xsi:nil="true"/>
    <_Flow_SignoffStatus xmlns="4a29e63b-ef62-44d2-be79-d78a942fda43" xsi:nil="true"/>
    <Notes0 xmlns="4a29e63b-ef62-44d2-be79-d78a942fda43" xsi:nil="true"/>
  </documentManagement>
</p:properties>
</file>

<file path=customXml/itemProps1.xml><?xml version="1.0" encoding="utf-8"?>
<ds:datastoreItem xmlns:ds="http://schemas.openxmlformats.org/officeDocument/2006/customXml" ds:itemID="{242CE860-838B-4FAB-945C-026B3BCB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29e63b-ef62-44d2-be79-d78a942fda43"/>
    <ds:schemaRef ds:uri="3a93995c-2f59-466d-9065-fa6c9c5410b5"/>
    <ds:schemaRef ds:uri="45ab7314-6ee2-4801-b2cf-a27306d55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483930-9168-4746-BA14-3EA8817740F6}">
  <ds:schemaRefs>
    <ds:schemaRef ds:uri="http://schemas.microsoft.com/sharepoint/v3/contenttype/forms"/>
  </ds:schemaRefs>
</ds:datastoreItem>
</file>

<file path=customXml/itemProps3.xml><?xml version="1.0" encoding="utf-8"?>
<ds:datastoreItem xmlns:ds="http://schemas.openxmlformats.org/officeDocument/2006/customXml" ds:itemID="{8C539C19-ECF4-48CB-A6AC-8EA2FE63E7B0}">
  <ds:schemaRefs>
    <ds:schemaRef ds:uri="45ab7314-6ee2-4801-b2cf-a27306d55ce5"/>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a93995c-2f59-466d-9065-fa6c9c5410b5"/>
    <ds:schemaRef ds:uri="4a29e63b-ef62-44d2-be79-d78a942fda4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B-double route access</vt:lpstr>
      <vt:lpstr>BD ASMS</vt:lpstr>
      <vt:lpstr>B_Double_MDL</vt:lpstr>
      <vt:lpstr>General_MDL</vt:lpstr>
      <vt:lpstr>Road_Train_MDL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Macklin</dc:creator>
  <cp:keywords/>
  <dc:description/>
  <cp:lastModifiedBy>Rachel Bougie</cp:lastModifiedBy>
  <cp:revision/>
  <dcterms:created xsi:type="dcterms:W3CDTF">2015-11-27T00:31:11Z</dcterms:created>
  <dcterms:modified xsi:type="dcterms:W3CDTF">2024-07-28T22:14:02Z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0x010100107D275C1F361F4CAD4CDE680C24111D</vt:lpwstr>
  </property>
  <property fmtid="{D5CDD505-2E9C-101B-9397-08002B2CF9AE}" pid="3" name="MediaServiceImageTags">
    <vt:lpwstr/>
  </property>
</Properties>
</file>